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ykon\Desktop\"/>
    </mc:Choice>
  </mc:AlternateContent>
  <bookViews>
    <workbookView xWindow="0" yWindow="0" windowWidth="21600" windowHeight="9630" tabRatio="780" firstSheet="11" activeTab="18"/>
  </bookViews>
  <sheets>
    <sheet name="Assistente I" sheetId="41" r:id="rId1"/>
    <sheet name="Analista PL 2" sheetId="45" r:id="rId2"/>
    <sheet name="Motorista" sheetId="6" r:id="rId3"/>
    <sheet name="Motorista 12X36 Diurno" sheetId="48" r:id="rId4"/>
    <sheet name="Motorista 12X36 Noturno" sheetId="47" r:id="rId5"/>
    <sheet name="Motoboy" sheetId="17" r:id="rId6"/>
    <sheet name="moto (2)" sheetId="32" r:id="rId7"/>
    <sheet name="Reprografia" sheetId="23" r:id="rId8"/>
    <sheet name="Recepcionista" sheetId="24" r:id="rId9"/>
    <sheet name="Copeira" sheetId="25" r:id="rId10"/>
    <sheet name="Aux Serv Gerais" sheetId="26" r:id="rId11"/>
    <sheet name="SUP TERMINAIS ADM" sheetId="38" r:id="rId12"/>
    <sheet name="SUP TERMINAIS 24X72" sheetId="49" r:id="rId13"/>
    <sheet name="AUX OPER ADM" sheetId="39" r:id="rId14"/>
    <sheet name="AUX OPER 12X36 DIURNO" sheetId="51" r:id="rId15"/>
    <sheet name="AUX OPER 24X72" sheetId="52" r:id="rId16"/>
    <sheet name="Analista PL" sheetId="43" state="hidden" r:id="rId17"/>
    <sheet name="Analista SR" sheetId="44" state="hidden" r:id="rId18"/>
    <sheet name="Resumo" sheetId="54" r:id="rId19"/>
  </sheets>
  <definedNames>
    <definedName name="_xlnm.Print_Area" localSheetId="16">'Analista PL'!$B$2:$J$47</definedName>
    <definedName name="_xlnm.Print_Area" localSheetId="1">'Analista PL 2'!$B$2:$J$50</definedName>
    <definedName name="_xlnm.Print_Area" localSheetId="17">'Analista SR'!$B$2:$J$47</definedName>
    <definedName name="_xlnm.Print_Area" localSheetId="0">'Assistente I'!$B$2:$J$50</definedName>
    <definedName name="_xlnm.Print_Area" localSheetId="14">'AUX OPER 12X36 DIURNO'!$B$2:$J$50</definedName>
    <definedName name="_xlnm.Print_Area" localSheetId="15">'AUX OPER 24X72'!$B$2:$J$50</definedName>
    <definedName name="_xlnm.Print_Area" localSheetId="13">'AUX OPER ADM'!$B$2:$J$50</definedName>
    <definedName name="_xlnm.Print_Area" localSheetId="10">'Aux Serv Gerais'!$B$2:$J$45</definedName>
    <definedName name="_xlnm.Print_Area" localSheetId="9">Copeira!$B$2:$J$45</definedName>
    <definedName name="_xlnm.Print_Area" localSheetId="6">'moto (2)'!$B$1:$E$36</definedName>
    <definedName name="_xlnm.Print_Area" localSheetId="5">Motoboy!$B$2:$J$45</definedName>
    <definedName name="_xlnm.Print_Area" localSheetId="2">Motorista!$B$2:$J$51</definedName>
    <definedName name="_xlnm.Print_Area" localSheetId="3">'Motorista 12X36 Diurno'!$B$2:$J$50</definedName>
    <definedName name="_xlnm.Print_Area" localSheetId="4">'Motorista 12X36 Noturno'!$B$2:$J$50</definedName>
    <definedName name="_xlnm.Print_Area" localSheetId="8">Recepcionista!$B$2:$J$45</definedName>
    <definedName name="_xlnm.Print_Area" localSheetId="7">Reprografia!$B$2:$J$45</definedName>
    <definedName name="_xlnm.Print_Area" localSheetId="18">Resumo!$A$1:$G$19</definedName>
    <definedName name="_xlnm.Print_Area" localSheetId="12">'SUP TERMINAIS 24X72'!$B$2:$J$50</definedName>
    <definedName name="_xlnm.Print_Area" localSheetId="11">'SUP TERMINAIS ADM'!$B$2:$J$50</definedName>
  </definedNames>
  <calcPr calcId="162913"/>
</workbook>
</file>

<file path=xl/calcChain.xml><?xml version="1.0" encoding="utf-8"?>
<calcChain xmlns="http://schemas.openxmlformats.org/spreadsheetml/2006/main">
  <c r="C4" i="54" l="1"/>
  <c r="C19" i="54" l="1"/>
  <c r="G22" i="54" s="1"/>
  <c r="D16" i="54" l="1"/>
  <c r="D18" i="54" l="1"/>
  <c r="D17" i="54"/>
  <c r="D15" i="54"/>
  <c r="D14" i="54"/>
  <c r="D13" i="54"/>
  <c r="D12" i="54"/>
  <c r="D11" i="54"/>
  <c r="D10" i="54"/>
  <c r="D9" i="54"/>
  <c r="D8" i="54"/>
  <c r="D7" i="54"/>
  <c r="D6" i="54"/>
  <c r="D5" i="54"/>
  <c r="D4" i="54"/>
  <c r="I41" i="44" l="1"/>
  <c r="I40" i="44"/>
  <c r="F28" i="44"/>
  <c r="F20" i="44"/>
  <c r="F11" i="44"/>
  <c r="F33" i="44" s="1"/>
  <c r="I9" i="44"/>
  <c r="I8" i="44"/>
  <c r="I31" i="44" s="1"/>
  <c r="J36" i="44" l="1"/>
  <c r="I32" i="44"/>
  <c r="I22" i="44"/>
  <c r="I20" i="44"/>
  <c r="I12" i="44"/>
  <c r="I26" i="44"/>
  <c r="I16" i="44"/>
  <c r="I28" i="44"/>
  <c r="J5" i="44"/>
  <c r="F10" i="44"/>
  <c r="I33" i="44"/>
  <c r="J33" i="44" s="1"/>
  <c r="I13" i="44"/>
  <c r="I17" i="44"/>
  <c r="I23" i="44"/>
  <c r="I27" i="44"/>
  <c r="I29" i="44"/>
  <c r="I11" i="44"/>
  <c r="I14" i="44"/>
  <c r="I18" i="44"/>
  <c r="I24" i="44"/>
  <c r="I30" i="44"/>
  <c r="I15" i="44"/>
  <c r="I19" i="44"/>
  <c r="I21" i="44"/>
  <c r="I25" i="44"/>
  <c r="E17" i="54" l="1"/>
  <c r="F17" i="54" s="1"/>
  <c r="G17" i="54" s="1"/>
  <c r="J11" i="44"/>
  <c r="J20" i="44"/>
  <c r="J28" i="44"/>
  <c r="J44" i="44" s="1"/>
  <c r="E8" i="54" l="1"/>
  <c r="F8" i="54" s="1"/>
  <c r="G8" i="54" s="1"/>
  <c r="E18" i="54"/>
  <c r="F18" i="54" s="1"/>
  <c r="G18" i="54" s="1"/>
  <c r="E15" i="54"/>
  <c r="F15" i="54" s="1"/>
  <c r="G15" i="54" s="1"/>
  <c r="E5" i="54"/>
  <c r="F5" i="54" s="1"/>
  <c r="G5" i="54" s="1"/>
  <c r="J45" i="44"/>
  <c r="I47" i="44" s="1"/>
  <c r="J46" i="44" s="1"/>
  <c r="J34" i="44"/>
  <c r="E7" i="54" l="1"/>
  <c r="F7" i="54" s="1"/>
  <c r="G7" i="54" s="1"/>
  <c r="I41" i="43" l="1"/>
  <c r="I40" i="43"/>
  <c r="F28" i="43"/>
  <c r="F20" i="43"/>
  <c r="F11" i="43"/>
  <c r="I8" i="43"/>
  <c r="I32" i="43" s="1"/>
  <c r="J36" i="43" l="1"/>
  <c r="I23" i="43"/>
  <c r="I13" i="43"/>
  <c r="I17" i="43"/>
  <c r="I27" i="43"/>
  <c r="I9" i="43"/>
  <c r="J5" i="43" s="1"/>
  <c r="I28" i="43"/>
  <c r="I20" i="43"/>
  <c r="I29" i="43"/>
  <c r="F33" i="43"/>
  <c r="I33" i="43" s="1"/>
  <c r="J33" i="43" s="1"/>
  <c r="I11" i="43"/>
  <c r="I14" i="43"/>
  <c r="I18" i="43"/>
  <c r="I24" i="43"/>
  <c r="I30" i="43"/>
  <c r="I15" i="43"/>
  <c r="I19" i="43"/>
  <c r="I21" i="43"/>
  <c r="I25" i="43"/>
  <c r="I31" i="43"/>
  <c r="I12" i="43"/>
  <c r="I16" i="43"/>
  <c r="I22" i="43"/>
  <c r="I26" i="43"/>
  <c r="J28" i="43" l="1"/>
  <c r="J20" i="43"/>
  <c r="J11" i="43"/>
  <c r="J34" i="43" s="1"/>
  <c r="F10" i="43"/>
  <c r="J44" i="43" l="1"/>
  <c r="J45" i="43" l="1"/>
  <c r="I47" i="43" s="1"/>
  <c r="E4" i="54" l="1"/>
  <c r="F4" i="54" s="1"/>
  <c r="G4" i="54" s="1"/>
  <c r="J46" i="43"/>
  <c r="E14" i="54" l="1"/>
  <c r="F14" i="54" s="1"/>
  <c r="G14" i="54" s="1"/>
  <c r="E16" i="54"/>
  <c r="F16" i="54" s="1"/>
  <c r="G16" i="54" s="1"/>
  <c r="E10" i="54" l="1"/>
  <c r="F10" i="54" s="1"/>
  <c r="G10" i="54" s="1"/>
  <c r="E12" i="54"/>
  <c r="F12" i="54" s="1"/>
  <c r="G12" i="54" s="1"/>
  <c r="E13" i="54"/>
  <c r="F13" i="54" s="1"/>
  <c r="G13" i="54" s="1"/>
  <c r="E11" i="54" l="1"/>
  <c r="F11" i="54" s="1"/>
  <c r="G11" i="54" s="1"/>
  <c r="E9" i="54" l="1"/>
  <c r="F9" i="54" s="1"/>
  <c r="G9" i="54" s="1"/>
  <c r="E6" i="54" l="1"/>
  <c r="F6" i="54" s="1"/>
  <c r="G6" i="54" l="1"/>
  <c r="G19" i="54" s="1"/>
  <c r="G26" i="54" s="1"/>
  <c r="F19" i="54"/>
  <c r="G24" i="54" s="1"/>
</calcChain>
</file>

<file path=xl/sharedStrings.xml><?xml version="1.0" encoding="utf-8"?>
<sst xmlns="http://schemas.openxmlformats.org/spreadsheetml/2006/main" count="983" uniqueCount="185">
  <si>
    <t>DESCRIMINAÇÃO</t>
  </si>
  <si>
    <t>VALOR</t>
  </si>
  <si>
    <t>1.MAO DE OBRA</t>
  </si>
  <si>
    <t>a) Salários</t>
  </si>
  <si>
    <t xml:space="preserve">b) Adicional noturno </t>
  </si>
  <si>
    <t>c) Adicional de periculosidade (30% de "a")</t>
  </si>
  <si>
    <t>GRUPO A</t>
  </si>
  <si>
    <t>SESC/SESI</t>
  </si>
  <si>
    <t>INSS</t>
  </si>
  <si>
    <t>SENAC/SENAI</t>
  </si>
  <si>
    <t>SAT</t>
  </si>
  <si>
    <t>FGTS</t>
  </si>
  <si>
    <t>INCRA</t>
  </si>
  <si>
    <t>SEBRAE</t>
  </si>
  <si>
    <t>SALARIO EDUCAÇÃO</t>
  </si>
  <si>
    <t>GRUPO B</t>
  </si>
  <si>
    <t>AUXILIO ENFERMIDADE</t>
  </si>
  <si>
    <t>FÉRIAS</t>
  </si>
  <si>
    <t>DECIMO TERCEIRO</t>
  </si>
  <si>
    <t>GRUPO C</t>
  </si>
  <si>
    <t>c)Uniformes e Epis</t>
  </si>
  <si>
    <t>d)Exames médico admissional/demissional</t>
  </si>
  <si>
    <t>e)Seguro de vida em grupo</t>
  </si>
  <si>
    <t>2. ENCARGOS CONTRATUAIS</t>
  </si>
  <si>
    <t>4.SUB TOTAL I</t>
  </si>
  <si>
    <t>3. INSUMOS:</t>
  </si>
  <si>
    <t>b)Auxílio alimentação</t>
  </si>
  <si>
    <t>FALTAS LEGAIS</t>
  </si>
  <si>
    <t>LICENÇA PATERNIDADE/MATERNIDADE</t>
  </si>
  <si>
    <t>ACIDENTE DE TRABALHO</t>
  </si>
  <si>
    <t>AVISO PRÉVIO</t>
  </si>
  <si>
    <t>AVISO PREVIO INDENIZADO</t>
  </si>
  <si>
    <t>INDENIZAÇÃO ADICIONAL</t>
  </si>
  <si>
    <t>FGTS NAS RESCISÕES SEM JUSTA CAUSA</t>
  </si>
  <si>
    <t>VALOR DA MÃO DE OBRA</t>
  </si>
  <si>
    <t>GRUPO D</t>
  </si>
  <si>
    <t>INCIDENCIA ACUM. - GRUPO A X GRUPO B</t>
  </si>
  <si>
    <t>b) Adicional noturno (5h)</t>
  </si>
  <si>
    <t>b) Adicional noturno.</t>
  </si>
  <si>
    <t>a) Salários (30d)</t>
  </si>
  <si>
    <t>b) Adicional noturno</t>
  </si>
  <si>
    <t>a)Transporte(Moto e Manutenção)</t>
  </si>
  <si>
    <t>f)Plano de saúde</t>
  </si>
  <si>
    <t>g)Transporte fretado</t>
  </si>
  <si>
    <t>DESPESAS OPERACIONAIS COM VEÍCULO (DOV)</t>
  </si>
  <si>
    <t>SIGLAS</t>
  </si>
  <si>
    <t>Quilometragem mensal</t>
  </si>
  <si>
    <t>QM</t>
  </si>
  <si>
    <t>=</t>
  </si>
  <si>
    <t>Valor do Veículo Novo</t>
  </si>
  <si>
    <t>VVN</t>
  </si>
  <si>
    <t>Custo Anual do Licenciamento</t>
  </si>
  <si>
    <t>CAL</t>
  </si>
  <si>
    <t>Custo Anual do Seguro</t>
  </si>
  <si>
    <t>CAS</t>
  </si>
  <si>
    <t>Valor do Litro do Óleo do Cárter</t>
  </si>
  <si>
    <t>VLOC</t>
  </si>
  <si>
    <t>Quilometro rodados/troca de óleo cáter</t>
  </si>
  <si>
    <t>QRTOC</t>
  </si>
  <si>
    <t>Número de Pneus</t>
  </si>
  <si>
    <t>NP</t>
  </si>
  <si>
    <t>Valor do Pneu Novo</t>
  </si>
  <si>
    <t>VPN</t>
  </si>
  <si>
    <t xml:space="preserve">Quilometro rodados/troca de pneu </t>
  </si>
  <si>
    <t>QRTP</t>
  </si>
  <si>
    <t>Litros de Óleo do Cárter</t>
  </si>
  <si>
    <t>LOC</t>
  </si>
  <si>
    <t>Valor da Lavagem e Lubrificação</t>
  </si>
  <si>
    <t>VLL</t>
  </si>
  <si>
    <t>Quilometro rodado entre as lavagens e lubrificação</t>
  </si>
  <si>
    <t>QRLL</t>
  </si>
  <si>
    <t>Quilometro rodado entre as manutenções</t>
  </si>
  <si>
    <t>QRM</t>
  </si>
  <si>
    <t>Valor do Litro de Combustível</t>
  </si>
  <si>
    <t>VLC</t>
  </si>
  <si>
    <t>Quilometro rodado por litro de combustível</t>
  </si>
  <si>
    <t>QRLC</t>
  </si>
  <si>
    <t>Vida Útil em Meses</t>
  </si>
  <si>
    <t>VUM</t>
  </si>
  <si>
    <t>Valor de Revenda</t>
  </si>
  <si>
    <t>VR</t>
  </si>
  <si>
    <t>Taxa de Capital de Giro ao Mês</t>
  </si>
  <si>
    <t>TCG</t>
  </si>
  <si>
    <t>CUSTO FIXO MENSAL = (CAL + CAS)/12</t>
  </si>
  <si>
    <t>CFM</t>
  </si>
  <si>
    <t>CUSTO VARIÁVEL</t>
  </si>
  <si>
    <t>CV</t>
  </si>
  <si>
    <t>A) Combustível = VLC/QRLC x UMQ</t>
  </si>
  <si>
    <t>C) Óleo do Cárter = LOC x VLOC/QRTOC x UMQ</t>
  </si>
  <si>
    <t>D) Pnemáticos = NP x VPN/QRTP x UMQ</t>
  </si>
  <si>
    <t>E) Peças de Reposição = 0,01 x [VVN - (NP X VPN)/QRM x UMQ</t>
  </si>
  <si>
    <t>F) Lavagem = VLL/QRLL</t>
  </si>
  <si>
    <t>INVESTIMENTO</t>
  </si>
  <si>
    <t>IV</t>
  </si>
  <si>
    <t>DM</t>
  </si>
  <si>
    <t>RCF</t>
  </si>
  <si>
    <t>RCG</t>
  </si>
  <si>
    <t>TOTAL (CFM + CV + IV)</t>
  </si>
  <si>
    <t>COMPOSIÇÃO DE CUSTOS - MOTOCICLETA</t>
  </si>
  <si>
    <t>6.IMPOSTOS (8,65%) = (PIS 0,65% + COFINS 3% + ISS 5%)</t>
  </si>
  <si>
    <t>7. CUSTO MENSAL DO PROFISSIONAL</t>
  </si>
  <si>
    <t>7.1 HORA EXTRA 50%</t>
  </si>
  <si>
    <t>7.2 HORA EXTRA 100%</t>
  </si>
  <si>
    <t>b) Adicional noturno (4h)</t>
  </si>
  <si>
    <t>5. TAXA DE ADMINISTRAÇÃO E LUCRO (10%)</t>
  </si>
  <si>
    <t>COMPOSIÇÃO DE CUSTOS - MENSAGEIRO MOTORIZADO (MM)</t>
  </si>
  <si>
    <t>COMPOSIÇÃO DE CUSTOS - AUXILIAR DE CONTROLE DE ACESSO (ACA)</t>
  </si>
  <si>
    <t>COMPOSIÇÃO DE CUSTOS - AUXILIAR DE COPA (AC)</t>
  </si>
  <si>
    <t>COMPOSIÇÃO DE CUSTOS - AUXILIAR PORTUÁRIO DE SERVIÇOS GERAIS (APSG)</t>
  </si>
  <si>
    <t>COMPOSIÇÃO DE CUSTOS - AUXILIAR OPERACIONAL (AO)</t>
  </si>
  <si>
    <t>d) Feriado Trabalhado 12 x 36 (súmula 444 TST)</t>
  </si>
  <si>
    <t>COMPOSIÇÃO DE CUSTOS - OPERADOR DE REPROGRAFIA (OR)</t>
  </si>
  <si>
    <t>5. TAXA DE ADMINISTRAÇÃO E LUCRO</t>
  </si>
  <si>
    <t xml:space="preserve">5. TAXA DE ADMINISTRAÇÃO E LUCRO </t>
  </si>
  <si>
    <t xml:space="preserve">B) REMUNERAÇÃO DO CAPITAL FIXO </t>
  </si>
  <si>
    <t>C) REMUNERAÇÃO DO CAPITAL DE GIRO</t>
  </si>
  <si>
    <t>A) DEPRECIAÇÃO MENSAL</t>
  </si>
  <si>
    <t>K</t>
  </si>
  <si>
    <t>HORA - EXTRA SEM ITEM 3.0 - INSUMOS</t>
  </si>
  <si>
    <t>a)Vales-Transporte ((3,40*22*2)-(6% de 1.a ))</t>
  </si>
  <si>
    <t>COMPOSIÇÃO DE CUSTOS - ANALISTA ADMINISTRATIVO PLENO</t>
  </si>
  <si>
    <t>Cargo</t>
  </si>
  <si>
    <t>Quantidade</t>
  </si>
  <si>
    <t>Mensal</t>
  </si>
  <si>
    <t>Anual</t>
  </si>
  <si>
    <t>ANALISTA ADMINISTRATIVO PLENO</t>
  </si>
  <si>
    <t>Valor</t>
  </si>
  <si>
    <t>Unitário</t>
  </si>
  <si>
    <t>RESUMO</t>
  </si>
  <si>
    <t>MENSAGEIRO MOTORIZADO (MM)</t>
  </si>
  <si>
    <t>OPERADOR DE REPROGRAFIA (OR)</t>
  </si>
  <si>
    <t>AUXILIAR DE COPA (AC)</t>
  </si>
  <si>
    <t>AUXILIAR PORTUÁRIO DE SERVIÇOS GERAIS (APSG)</t>
  </si>
  <si>
    <t>TOTAL</t>
  </si>
  <si>
    <t>Salário</t>
  </si>
  <si>
    <t>c) DSR sobre Adicional Noturno</t>
  </si>
  <si>
    <t>d) Adicional de periculosidade (30% de "a")</t>
  </si>
  <si>
    <t>f) DSR sobre Horas Extras</t>
  </si>
  <si>
    <t>e) Horas Extras 50%  (</t>
  </si>
  <si>
    <t>h)</t>
  </si>
  <si>
    <t>b) Adicional noturno (</t>
  </si>
  <si>
    <t>g) Feriado Trabalhado 12 x 36 (súmula 444 TST)</t>
  </si>
  <si>
    <t>COMPOSIÇÃO DE CUSTOS - CONDUTOR PORTUÁRIO DE VEÍCULO AUTOMOTOR (CPVA) - ADM</t>
  </si>
  <si>
    <t>CONDUTOR PORTUÁRIO DE VEÍCULO AUTOMOTOR (CPVA) - ADM</t>
  </si>
  <si>
    <t>CONDUTOR PORTUÁRIO DE VEÍCULO AUTOMOTOR (CPVA) - 12X36 - DIURNO</t>
  </si>
  <si>
    <t>CONDUTOR PORTUÁRIO DE VEÍCULO AUTOMOTOR (CPVA) - 12X36 - NOTURNO</t>
  </si>
  <si>
    <t>SUPERVISOR DE TERMINAIS (ST) - ADM</t>
  </si>
  <si>
    <t>SUPERVISOR DE TERMINAIS (ST) - 24X72</t>
  </si>
  <si>
    <t>AUXILIAR OPERACIONAL (AO) - ADM</t>
  </si>
  <si>
    <t>AUXILIAR OPERACIONAL (AO) - 12X36 - DIURNO</t>
  </si>
  <si>
    <t>AUXILIAR OPERACIONAL (AO) - 24X72</t>
  </si>
  <si>
    <t>g) DSR sobre Horas Extras</t>
  </si>
  <si>
    <t>h) Feriado Trabalhado 12 x 36 (súmula 444 TST)</t>
  </si>
  <si>
    <t>f) Horas Extras 100%  (</t>
  </si>
  <si>
    <t>AUXILIAR DE CONTROLE DE ACESSO (ACA)</t>
  </si>
  <si>
    <t>COMPOSIÇÃO DE CUSTOS - AUXILIAR OPERACIONAL (AO) - 12 x 36 DIURNO</t>
  </si>
  <si>
    <t>COMPOSIÇÃO DE CUSTOS - AUXILIAR OPERACIONAL (AO) - 24 x 72</t>
  </si>
  <si>
    <t>COMPOSIÇÃO DE CUSTOS - SUPERVISOR DE TERMINAIS (ST) - 24x72</t>
  </si>
  <si>
    <t>COMPOSIÇÃO DE CUSTOS - SUPERVISOR DE TERMINAIS (ST) - ADM</t>
  </si>
  <si>
    <t>COMPOSIÇÃO DE CUSTOS - CONDUTOR PORTUÁRIO DE VEÍCULO AUTOMOTOR (CPVA) - 12 X 36 DIURNO</t>
  </si>
  <si>
    <t>COMPOSIÇÃO DE CUSTOS - CONDUTOR PORTUÁRIO DE VEÍCULO AUTOMOTOR (CPVA) - 12 X 36 NOTURNO</t>
  </si>
  <si>
    <t>Item</t>
  </si>
  <si>
    <t>1.0</t>
  </si>
  <si>
    <t>2.0</t>
  </si>
  <si>
    <t>3.0</t>
  </si>
  <si>
    <t>3.1</t>
  </si>
  <si>
    <t>3.2</t>
  </si>
  <si>
    <t>4.0</t>
  </si>
  <si>
    <t>5.0</t>
  </si>
  <si>
    <t>6.0</t>
  </si>
  <si>
    <t>7.0</t>
  </si>
  <si>
    <t>8.0</t>
  </si>
  <si>
    <t>9.0</t>
  </si>
  <si>
    <t>9.1</t>
  </si>
  <si>
    <t>10.0</t>
  </si>
  <si>
    <t>10.1</t>
  </si>
  <si>
    <t>10.2</t>
  </si>
  <si>
    <t>Indice de Abril/21</t>
  </si>
  <si>
    <t>a)Vales-Transporte ((3,70*22*2)-(6% de 1.a ))</t>
  </si>
  <si>
    <t>Quantidade de terceirizados:</t>
  </si>
  <si>
    <t>Valor Mensal do Contrato: .......................................................R$</t>
  </si>
  <si>
    <t>Valor Geral do Contrato para 12 (doze) meses: ...........................................R$</t>
  </si>
  <si>
    <t>ASSISTENTE TÉCNICO E ADMINISTRATIVO</t>
  </si>
  <si>
    <t>COMPOSIÇÃO DE CUSTOS - ASSISTENTE TÉCNICO E ADMINISTRATIVO</t>
  </si>
  <si>
    <t>COMPOSIÇÃO DE CUSTOS - ANALISTA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</si>
</sst>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_);_(* \(#,##0\);_(* &quot;-&quot;??_);_(@_)"/>
    <numFmt numFmtId="167" formatCode="0.0%"/>
    <numFmt numFmtId="168" formatCode="_(&quot;R$&quot;* #,##0.00_);_(&quot;R$&quot;* \(#,##0.00\);_(&quot;R$&quot;* &quot;-&quot;??_);_(@_)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0"/>
      <name val="Comic Sans MS"/>
      <family val="4"/>
    </font>
    <font>
      <sz val="10"/>
      <color theme="1"/>
      <name val="Comic Sans MS"/>
      <family val="4"/>
    </font>
    <font>
      <sz val="11"/>
      <color indexed="8"/>
      <name val="Calibri"/>
      <family val="2"/>
    </font>
    <font>
      <sz val="10"/>
      <name val="Courier"/>
      <family val="3"/>
    </font>
    <font>
      <sz val="12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0"/>
      <name val="Cambria"/>
      <family val="1"/>
      <scheme val="major"/>
    </font>
    <font>
      <sz val="10"/>
      <color theme="0"/>
      <name val="Cambria"/>
      <family val="1"/>
      <scheme val="major"/>
    </font>
    <font>
      <sz val="9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rgb="FFFF0000"/>
      <name val="Cambria"/>
      <family val="1"/>
      <scheme val="major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7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0" xfId="0" applyFont="1" applyBorder="1"/>
    <xf numFmtId="0" fontId="4" fillId="0" borderId="0" xfId="0" applyFont="1" applyBorder="1"/>
    <xf numFmtId="0" fontId="4" fillId="0" borderId="0" xfId="0" applyFont="1"/>
    <xf numFmtId="165" fontId="3" fillId="0" borderId="0" xfId="3" applyNumberFormat="1" applyFont="1"/>
    <xf numFmtId="43" fontId="5" fillId="0" borderId="0" xfId="0" applyNumberFormat="1" applyFont="1"/>
    <xf numFmtId="0" fontId="1" fillId="0" borderId="0" xfId="0" applyFont="1"/>
    <xf numFmtId="164" fontId="9" fillId="0" borderId="6" xfId="1" applyFont="1" applyBorder="1" applyAlignment="1"/>
    <xf numFmtId="43" fontId="1" fillId="0" borderId="0" xfId="0" applyNumberFormat="1" applyFont="1"/>
    <xf numFmtId="0" fontId="1" fillId="0" borderId="0" xfId="0" applyFont="1" applyAlignment="1">
      <alignment vertical="center"/>
    </xf>
    <xf numFmtId="165" fontId="1" fillId="0" borderId="0" xfId="0" applyNumberFormat="1" applyFont="1"/>
    <xf numFmtId="10" fontId="1" fillId="0" borderId="0" xfId="0" applyNumberFormat="1" applyFont="1"/>
    <xf numFmtId="164" fontId="1" fillId="0" borderId="0" xfId="0" applyNumberFormat="1" applyFont="1"/>
    <xf numFmtId="0" fontId="1" fillId="0" borderId="0" xfId="0" applyFont="1" applyFill="1" applyBorder="1"/>
    <xf numFmtId="43" fontId="1" fillId="0" borderId="0" xfId="0" applyNumberFormat="1" applyFont="1" applyFill="1" applyBorder="1"/>
    <xf numFmtId="0" fontId="1" fillId="0" borderId="0" xfId="0" applyFont="1" applyFill="1"/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vertical="center"/>
    </xf>
    <xf numFmtId="0" fontId="13" fillId="0" borderId="0" xfId="0" applyFont="1"/>
    <xf numFmtId="0" fontId="14" fillId="0" borderId="4" xfId="0" applyFont="1" applyBorder="1"/>
    <xf numFmtId="0" fontId="13" fillId="0" borderId="5" xfId="0" applyFont="1" applyBorder="1"/>
    <xf numFmtId="0" fontId="14" fillId="0" borderId="6" xfId="0" applyFont="1" applyBorder="1"/>
    <xf numFmtId="0" fontId="13" fillId="0" borderId="0" xfId="0" applyFont="1" applyBorder="1"/>
    <xf numFmtId="164" fontId="14" fillId="0" borderId="10" xfId="1" applyFont="1" applyBorder="1" applyAlignment="1"/>
    <xf numFmtId="164" fontId="14" fillId="0" borderId="11" xfId="1" applyFont="1" applyBorder="1" applyAlignment="1"/>
    <xf numFmtId="164" fontId="14" fillId="0" borderId="6" xfId="1" applyFont="1" applyBorder="1" applyAlignment="1"/>
    <xf numFmtId="0" fontId="13" fillId="0" borderId="6" xfId="0" applyFont="1" applyBorder="1"/>
    <xf numFmtId="164" fontId="13" fillId="0" borderId="6" xfId="1" applyFont="1" applyBorder="1" applyAlignment="1"/>
    <xf numFmtId="164" fontId="13" fillId="0" borderId="1" xfId="1" applyFont="1" applyBorder="1" applyAlignment="1"/>
    <xf numFmtId="43" fontId="13" fillId="0" borderId="0" xfId="0" applyNumberFormat="1" applyFont="1"/>
    <xf numFmtId="0" fontId="13" fillId="0" borderId="0" xfId="0" applyFont="1" applyAlignment="1">
      <alignment vertical="center"/>
    </xf>
    <xf numFmtId="0" fontId="14" fillId="0" borderId="10" xfId="0" applyFont="1" applyBorder="1"/>
    <xf numFmtId="0" fontId="14" fillId="0" borderId="9" xfId="0" applyFont="1" applyBorder="1"/>
    <xf numFmtId="10" fontId="14" fillId="0" borderId="9" xfId="0" applyNumberFormat="1" applyFont="1" applyBorder="1" applyAlignment="1">
      <alignment horizontal="right"/>
    </xf>
    <xf numFmtId="164" fontId="13" fillId="0" borderId="10" xfId="1" applyFont="1" applyBorder="1"/>
    <xf numFmtId="164" fontId="13" fillId="0" borderId="11" xfId="1" applyFont="1" applyBorder="1"/>
    <xf numFmtId="10" fontId="14" fillId="0" borderId="0" xfId="0" applyNumberFormat="1" applyFont="1" applyBorder="1"/>
    <xf numFmtId="0" fontId="16" fillId="0" borderId="0" xfId="0" applyFont="1" applyBorder="1"/>
    <xf numFmtId="164" fontId="13" fillId="0" borderId="6" xfId="1" applyFont="1" applyBorder="1"/>
    <xf numFmtId="164" fontId="14" fillId="0" borderId="1" xfId="1" applyFont="1" applyBorder="1"/>
    <xf numFmtId="165" fontId="13" fillId="0" borderId="0" xfId="0" applyNumberFormat="1" applyFont="1"/>
    <xf numFmtId="10" fontId="13" fillId="0" borderId="0" xfId="0" applyNumberFormat="1" applyFont="1" applyBorder="1"/>
    <xf numFmtId="164" fontId="13" fillId="0" borderId="1" xfId="1" applyFont="1" applyBorder="1"/>
    <xf numFmtId="10" fontId="13" fillId="0" borderId="0" xfId="0" applyNumberFormat="1" applyFont="1"/>
    <xf numFmtId="0" fontId="17" fillId="0" borderId="6" xfId="0" applyFont="1" applyBorder="1"/>
    <xf numFmtId="0" fontId="12" fillId="0" borderId="6" xfId="0" applyFont="1" applyBorder="1"/>
    <xf numFmtId="0" fontId="14" fillId="0" borderId="0" xfId="0" applyFont="1" applyBorder="1"/>
    <xf numFmtId="0" fontId="14" fillId="0" borderId="12" xfId="0" applyFont="1" applyBorder="1"/>
    <xf numFmtId="0" fontId="13" fillId="0" borderId="14" xfId="0" applyFont="1" applyBorder="1"/>
    <xf numFmtId="10" fontId="13" fillId="0" borderId="14" xfId="0" applyNumberFormat="1" applyFont="1" applyBorder="1"/>
    <xf numFmtId="164" fontId="13" fillId="0" borderId="12" xfId="1" applyFont="1" applyBorder="1"/>
    <xf numFmtId="164" fontId="14" fillId="0" borderId="13" xfId="1" applyFont="1" applyBorder="1"/>
    <xf numFmtId="164" fontId="14" fillId="0" borderId="1" xfId="1" applyFont="1" applyBorder="1" applyAlignment="1"/>
    <xf numFmtId="164" fontId="13" fillId="0" borderId="6" xfId="1" applyFont="1" applyBorder="1" applyAlignment="1">
      <alignment vertical="top"/>
    </xf>
    <xf numFmtId="164" fontId="13" fillId="0" borderId="1" xfId="1" applyFont="1" applyBorder="1" applyAlignment="1">
      <alignment vertical="top"/>
    </xf>
    <xf numFmtId="164" fontId="13" fillId="0" borderId="0" xfId="0" applyNumberFormat="1" applyFont="1"/>
    <xf numFmtId="164" fontId="14" fillId="0" borderId="12" xfId="1" applyFont="1" applyBorder="1" applyAlignment="1"/>
    <xf numFmtId="164" fontId="14" fillId="0" borderId="13" xfId="1" applyFont="1" applyBorder="1" applyAlignment="1"/>
    <xf numFmtId="0" fontId="13" fillId="2" borderId="2" xfId="0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0" applyFont="1" applyFill="1" applyBorder="1"/>
    <xf numFmtId="165" fontId="14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4" fillId="2" borderId="4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164" fontId="13" fillId="0" borderId="0" xfId="0" applyNumberFormat="1" applyFont="1" applyFill="1" applyBorder="1"/>
    <xf numFmtId="43" fontId="13" fillId="0" borderId="0" xfId="0" applyNumberFormat="1" applyFont="1" applyFill="1" applyBorder="1"/>
    <xf numFmtId="0" fontId="14" fillId="2" borderId="7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167" fontId="11" fillId="0" borderId="0" xfId="0" applyNumberFormat="1" applyFont="1"/>
    <xf numFmtId="0" fontId="11" fillId="3" borderId="0" xfId="0" applyFont="1" applyFill="1" applyBorder="1"/>
    <xf numFmtId="0" fontId="11" fillId="3" borderId="0" xfId="0" applyFont="1" applyFill="1" applyBorder="1" applyAlignment="1">
      <alignment vertical="center"/>
    </xf>
    <xf numFmtId="9" fontId="11" fillId="3" borderId="0" xfId="0" applyNumberFormat="1" applyFont="1" applyFill="1" applyBorder="1"/>
    <xf numFmtId="0" fontId="11" fillId="0" borderId="0" xfId="0" applyFont="1"/>
    <xf numFmtId="43" fontId="11" fillId="0" borderId="0" xfId="0" applyNumberFormat="1" applyFont="1" applyFill="1" applyBorder="1"/>
    <xf numFmtId="0" fontId="13" fillId="0" borderId="18" xfId="0" applyFont="1" applyBorder="1"/>
    <xf numFmtId="0" fontId="14" fillId="0" borderId="0" xfId="0" applyFont="1" applyAlignment="1">
      <alignment horizontal="center"/>
    </xf>
    <xf numFmtId="0" fontId="18" fillId="0" borderId="0" xfId="0" applyFont="1"/>
    <xf numFmtId="165" fontId="13" fillId="0" borderId="18" xfId="3" applyNumberFormat="1" applyFont="1" applyBorder="1"/>
    <xf numFmtId="0" fontId="18" fillId="0" borderId="18" xfId="0" applyFont="1" applyBorder="1"/>
    <xf numFmtId="166" fontId="13" fillId="0" borderId="18" xfId="3" applyNumberFormat="1" applyFont="1" applyBorder="1"/>
    <xf numFmtId="167" fontId="13" fillId="0" borderId="18" xfId="2" applyNumberFormat="1" applyFont="1" applyBorder="1"/>
    <xf numFmtId="0" fontId="14" fillId="0" borderId="18" xfId="0" applyFont="1" applyBorder="1"/>
    <xf numFmtId="0" fontId="14" fillId="0" borderId="0" xfId="0" applyFont="1"/>
    <xf numFmtId="165" fontId="14" fillId="0" borderId="18" xfId="3" applyNumberFormat="1" applyFont="1" applyBorder="1"/>
    <xf numFmtId="0" fontId="14" fillId="0" borderId="17" xfId="0" applyFont="1" applyBorder="1"/>
    <xf numFmtId="0" fontId="14" fillId="0" borderId="16" xfId="0" applyFont="1" applyBorder="1" applyAlignment="1">
      <alignment horizontal="center"/>
    </xf>
    <xf numFmtId="0" fontId="14" fillId="0" borderId="16" xfId="0" applyFont="1" applyBorder="1"/>
    <xf numFmtId="165" fontId="14" fillId="0" borderId="17" xfId="3" applyNumberFormat="1" applyFont="1" applyBorder="1"/>
    <xf numFmtId="10" fontId="19" fillId="0" borderId="0" xfId="0" applyNumberFormat="1" applyFont="1" applyBorder="1"/>
    <xf numFmtId="0" fontId="16" fillId="3" borderId="0" xfId="0" applyFont="1" applyFill="1" applyBorder="1" applyAlignment="1">
      <alignment vertical="center"/>
    </xf>
    <xf numFmtId="0" fontId="16" fillId="3" borderId="0" xfId="0" applyFont="1" applyFill="1" applyBorder="1"/>
    <xf numFmtId="0" fontId="13" fillId="2" borderId="8" xfId="0" applyFont="1" applyFill="1" applyBorder="1" applyAlignment="1">
      <alignment vertical="center"/>
    </xf>
    <xf numFmtId="43" fontId="13" fillId="3" borderId="0" xfId="0" applyNumberFormat="1" applyFont="1" applyFill="1" applyBorder="1"/>
    <xf numFmtId="0" fontId="20" fillId="0" borderId="6" xfId="0" applyFont="1" applyBorder="1"/>
    <xf numFmtId="0" fontId="20" fillId="0" borderId="0" xfId="0" applyFont="1" applyBorder="1"/>
    <xf numFmtId="164" fontId="20" fillId="0" borderId="6" xfId="1" applyFont="1" applyBorder="1" applyAlignment="1"/>
    <xf numFmtId="164" fontId="20" fillId="0" borderId="1" xfId="1" applyFont="1" applyBorder="1" applyAlignment="1"/>
    <xf numFmtId="164" fontId="21" fillId="0" borderId="6" xfId="1" applyFont="1" applyBorder="1" applyAlignment="1"/>
    <xf numFmtId="165" fontId="11" fillId="0" borderId="0" xfId="0" applyNumberFormat="1" applyFont="1"/>
    <xf numFmtId="164" fontId="16" fillId="0" borderId="0" xfId="1" applyFont="1"/>
    <xf numFmtId="164" fontId="16" fillId="0" borderId="0" xfId="1" applyFont="1" applyFill="1" applyBorder="1"/>
    <xf numFmtId="43" fontId="16" fillId="0" borderId="0" xfId="0" applyNumberFormat="1" applyFont="1" applyFill="1" applyBorder="1"/>
    <xf numFmtId="0" fontId="16" fillId="0" borderId="0" xfId="0" applyFont="1" applyFill="1" applyBorder="1"/>
    <xf numFmtId="0" fontId="23" fillId="0" borderId="2" xfId="0" applyFont="1" applyBorder="1" applyAlignment="1">
      <alignment wrapText="1"/>
    </xf>
    <xf numFmtId="43" fontId="0" fillId="0" borderId="0" xfId="0" applyNumberFormat="1"/>
    <xf numFmtId="0" fontId="13" fillId="0" borderId="0" xfId="0" applyFont="1" applyBorder="1" applyAlignment="1">
      <alignment horizontal="center"/>
    </xf>
    <xf numFmtId="43" fontId="1" fillId="0" borderId="0" xfId="20" applyFont="1"/>
    <xf numFmtId="12" fontId="1" fillId="0" borderId="0" xfId="20" applyNumberFormat="1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2" fillId="0" borderId="0" xfId="0" applyFont="1" applyAlignment="1">
      <alignment horizontal="center"/>
    </xf>
    <xf numFmtId="0" fontId="1" fillId="0" borderId="0" xfId="2" applyNumberFormat="1" applyFont="1"/>
    <xf numFmtId="164" fontId="1" fillId="0" borderId="6" xfId="1" applyFont="1" applyBorder="1" applyAlignment="1"/>
    <xf numFmtId="164" fontId="24" fillId="0" borderId="6" xfId="1" applyFont="1" applyBorder="1" applyAlignment="1"/>
    <xf numFmtId="165" fontId="18" fillId="0" borderId="0" xfId="0" applyNumberFormat="1" applyFont="1"/>
    <xf numFmtId="164" fontId="18" fillId="0" borderId="0" xfId="0" applyNumberFormat="1" applyFont="1"/>
    <xf numFmtId="43" fontId="18" fillId="0" borderId="0" xfId="0" applyNumberFormat="1" applyFont="1"/>
    <xf numFmtId="0" fontId="18" fillId="0" borderId="0" xfId="0" applyFont="1" applyFill="1" applyBorder="1"/>
    <xf numFmtId="0" fontId="18" fillId="0" borderId="6" xfId="0" applyFont="1" applyBorder="1"/>
    <xf numFmtId="0" fontId="18" fillId="0" borderId="0" xfId="0" applyFont="1" applyBorder="1"/>
    <xf numFmtId="164" fontId="18" fillId="0" borderId="6" xfId="1" applyFont="1" applyBorder="1" applyAlignment="1"/>
    <xf numFmtId="164" fontId="18" fillId="0" borderId="1" xfId="1" applyFont="1" applyBorder="1" applyAlignment="1"/>
    <xf numFmtId="164" fontId="18" fillId="0" borderId="1" xfId="1" applyFont="1" applyBorder="1" applyAlignment="1">
      <alignment vertical="top"/>
    </xf>
    <xf numFmtId="0" fontId="19" fillId="0" borderId="6" xfId="0" applyFont="1" applyBorder="1"/>
    <xf numFmtId="164" fontId="19" fillId="0" borderId="6" xfId="1" applyFont="1" applyBorder="1" applyAlignment="1"/>
    <xf numFmtId="164" fontId="19" fillId="0" borderId="1" xfId="1" applyFont="1" applyBorder="1" applyAlignment="1"/>
    <xf numFmtId="0" fontId="23" fillId="0" borderId="0" xfId="0" applyFont="1" applyFill="1" applyBorder="1" applyAlignment="1">
      <alignment horizontal="left" wrapText="1"/>
    </xf>
    <xf numFmtId="4" fontId="0" fillId="0" borderId="0" xfId="0" applyNumberFormat="1" applyBorder="1" applyAlignment="1">
      <alignment horizontal="right" vertical="center"/>
    </xf>
    <xf numFmtId="43" fontId="22" fillId="0" borderId="0" xfId="2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/>
    </xf>
    <xf numFmtId="43" fontId="23" fillId="0" borderId="2" xfId="20" applyFont="1" applyBorder="1" applyAlignment="1">
      <alignment horizontal="right"/>
    </xf>
    <xf numFmtId="43" fontId="23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5" fillId="0" borderId="2" xfId="0" applyFont="1" applyBorder="1" applyAlignment="1">
      <alignment horizontal="center" vertical="center"/>
    </xf>
    <xf numFmtId="4" fontId="23" fillId="0" borderId="9" xfId="0" applyNumberFormat="1" applyFont="1" applyBorder="1" applyAlignment="1">
      <alignment horizontal="right" vertical="center"/>
    </xf>
    <xf numFmtId="43" fontId="25" fillId="0" borderId="9" xfId="20" applyFont="1" applyBorder="1" applyAlignment="1">
      <alignment horizontal="right" vertical="center"/>
    </xf>
    <xf numFmtId="43" fontId="25" fillId="0" borderId="2" xfId="20" applyFont="1" applyBorder="1" applyAlignment="1">
      <alignment horizontal="right" vertical="center"/>
    </xf>
    <xf numFmtId="0" fontId="25" fillId="0" borderId="9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horizontal="right" vertical="center"/>
    </xf>
    <xf numFmtId="43" fontId="25" fillId="0" borderId="0" xfId="20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27" fillId="0" borderId="2" xfId="2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43" fontId="27" fillId="0" borderId="0" xfId="20" applyFont="1" applyBorder="1" applyAlignment="1">
      <alignment vertical="center"/>
    </xf>
    <xf numFmtId="43" fontId="27" fillId="0" borderId="2" xfId="20" applyFont="1" applyBorder="1" applyAlignment="1">
      <alignment horizontal="right" vertical="center"/>
    </xf>
    <xf numFmtId="43" fontId="27" fillId="0" borderId="2" xfId="20" applyFont="1" applyBorder="1" applyAlignment="1">
      <alignment vertical="center"/>
    </xf>
    <xf numFmtId="0" fontId="16" fillId="0" borderId="0" xfId="0" applyFont="1"/>
    <xf numFmtId="0" fontId="11" fillId="0" borderId="0" xfId="2" applyNumberFormat="1" applyFont="1"/>
    <xf numFmtId="43" fontId="16" fillId="0" borderId="0" xfId="0" applyNumberFormat="1" applyFont="1"/>
    <xf numFmtId="43" fontId="11" fillId="0" borderId="0" xfId="0" applyNumberFormat="1" applyFont="1"/>
    <xf numFmtId="164" fontId="11" fillId="0" borderId="0" xfId="0" applyNumberFormat="1" applyFont="1"/>
    <xf numFmtId="0" fontId="11" fillId="0" borderId="0" xfId="0" applyFont="1" applyFill="1" applyBorder="1"/>
    <xf numFmtId="0" fontId="13" fillId="2" borderId="23" xfId="0" applyFont="1" applyFill="1" applyBorder="1" applyAlignment="1">
      <alignment vertical="center"/>
    </xf>
    <xf numFmtId="164" fontId="9" fillId="0" borderId="0" xfId="1" applyFont="1" applyBorder="1" applyAlignment="1"/>
    <xf numFmtId="0" fontId="14" fillId="0" borderId="29" xfId="0" applyFont="1" applyBorder="1" applyAlignment="1">
      <alignment vertical="center"/>
    </xf>
    <xf numFmtId="0" fontId="14" fillId="0" borderId="31" xfId="0" applyFont="1" applyBorder="1"/>
    <xf numFmtId="164" fontId="14" fillId="0" borderId="32" xfId="1" applyFont="1" applyBorder="1" applyAlignment="1"/>
    <xf numFmtId="0" fontId="13" fillId="0" borderId="31" xfId="0" applyFont="1" applyBorder="1"/>
    <xf numFmtId="164" fontId="13" fillId="0" borderId="33" xfId="1" applyFont="1" applyBorder="1" applyAlignment="1"/>
    <xf numFmtId="0" fontId="14" fillId="0" borderId="34" xfId="0" applyFont="1" applyBorder="1"/>
    <xf numFmtId="164" fontId="13" fillId="0" borderId="32" xfId="1" applyFont="1" applyBorder="1"/>
    <xf numFmtId="164" fontId="14" fillId="0" borderId="33" xfId="1" applyFont="1" applyBorder="1"/>
    <xf numFmtId="164" fontId="13" fillId="0" borderId="33" xfId="1" applyFont="1" applyBorder="1"/>
    <xf numFmtId="0" fontId="17" fillId="0" borderId="31" xfId="0" applyFont="1" applyBorder="1"/>
    <xf numFmtId="0" fontId="12" fillId="0" borderId="31" xfId="0" applyFont="1" applyBorder="1"/>
    <xf numFmtId="0" fontId="14" fillId="0" borderId="27" xfId="0" applyFont="1" applyBorder="1"/>
    <xf numFmtId="164" fontId="14" fillId="0" borderId="28" xfId="1" applyFont="1" applyBorder="1"/>
    <xf numFmtId="164" fontId="14" fillId="0" borderId="33" xfId="1" applyFont="1" applyBorder="1" applyAlignment="1"/>
    <xf numFmtId="164" fontId="14" fillId="0" borderId="28" xfId="1" applyFont="1" applyBorder="1" applyAlignment="1"/>
    <xf numFmtId="0" fontId="13" fillId="3" borderId="38" xfId="0" applyFont="1" applyFill="1" applyBorder="1" applyAlignment="1">
      <alignment vertical="center"/>
    </xf>
    <xf numFmtId="165" fontId="16" fillId="0" borderId="0" xfId="0" applyNumberFormat="1" applyFont="1"/>
    <xf numFmtId="4" fontId="0" fillId="0" borderId="0" xfId="0" applyNumberFormat="1"/>
    <xf numFmtId="0" fontId="14" fillId="2" borderId="10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10" fontId="15" fillId="0" borderId="9" xfId="0" applyNumberFormat="1" applyFont="1" applyBorder="1" applyAlignment="1">
      <alignment horizontal="right"/>
    </xf>
    <xf numFmtId="10" fontId="15" fillId="0" borderId="11" xfId="0" applyNumberFormat="1" applyFont="1" applyBorder="1" applyAlignment="1">
      <alignment horizontal="right"/>
    </xf>
    <xf numFmtId="0" fontId="14" fillId="2" borderId="7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164" fontId="14" fillId="2" borderId="7" xfId="1" applyFont="1" applyFill="1" applyBorder="1" applyAlignment="1">
      <alignment horizontal="center" vertical="center"/>
    </xf>
    <xf numFmtId="164" fontId="14" fillId="2" borderId="3" xfId="1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14" fillId="3" borderId="39" xfId="1" applyFont="1" applyFill="1" applyBorder="1" applyAlignment="1">
      <alignment horizontal="center" vertical="center"/>
    </xf>
    <xf numFmtId="164" fontId="14" fillId="3" borderId="40" xfId="1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vertical="center"/>
    </xf>
    <xf numFmtId="0" fontId="14" fillId="3" borderId="36" xfId="0" applyFont="1" applyFill="1" applyBorder="1" applyAlignment="1">
      <alignment vertical="center"/>
    </xf>
    <xf numFmtId="0" fontId="14" fillId="3" borderId="37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164" fontId="14" fillId="2" borderId="12" xfId="1" applyFont="1" applyFill="1" applyBorder="1" applyAlignment="1">
      <alignment horizontal="center" vertical="center"/>
    </xf>
    <xf numFmtId="164" fontId="14" fillId="2" borderId="13" xfId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4" fontId="10" fillId="3" borderId="0" xfId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vertical="center"/>
    </xf>
    <xf numFmtId="0" fontId="14" fillId="3" borderId="8" xfId="0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164" fontId="14" fillId="3" borderId="4" xfId="1" applyFont="1" applyFill="1" applyBorder="1" applyAlignment="1">
      <alignment horizontal="center" vertical="center"/>
    </xf>
    <xf numFmtId="164" fontId="14" fillId="3" borderId="15" xfId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4" fontId="15" fillId="3" borderId="0" xfId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4" fontId="14" fillId="2" borderId="4" xfId="1" applyFont="1" applyFill="1" applyBorder="1" applyAlignment="1">
      <alignment horizontal="center" vertical="center"/>
    </xf>
    <xf numFmtId="164" fontId="14" fillId="2" borderId="15" xfId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165" fontId="14" fillId="0" borderId="19" xfId="3" applyNumberFormat="1" applyFont="1" applyBorder="1" applyAlignment="1">
      <alignment horizontal="center" vertical="center"/>
    </xf>
    <xf numFmtId="165" fontId="14" fillId="0" borderId="21" xfId="3" applyNumberFormat="1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/>
    </xf>
    <xf numFmtId="0" fontId="22" fillId="0" borderId="14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</cellXfs>
  <cellStyles count="27">
    <cellStyle name="Indefinido" xfId="7"/>
    <cellStyle name="Moeda" xfId="1" builtinId="4"/>
    <cellStyle name="Moeda 2" xfId="8"/>
    <cellStyle name="Moeda 3" xfId="9"/>
    <cellStyle name="Moeda 3 2" xfId="23"/>
    <cellStyle name="Normal" xfId="0" builtinId="0"/>
    <cellStyle name="Normal 2" xfId="4"/>
    <cellStyle name="Normal 3" xfId="10"/>
    <cellStyle name="Normal 3 2" xfId="11"/>
    <cellStyle name="Normal 3 3" xfId="12"/>
    <cellStyle name="Normal 4" xfId="13"/>
    <cellStyle name="Normal 5" xfId="14"/>
    <cellStyle name="Normal 6" xfId="15"/>
    <cellStyle name="Porcentagem" xfId="2" builtinId="5"/>
    <cellStyle name="Porcentagem 2" xfId="5"/>
    <cellStyle name="Porcentagem 3" xfId="16"/>
    <cellStyle name="Porcentagem 4" xfId="17"/>
    <cellStyle name="Separador de milhares 2" xfId="6"/>
    <cellStyle name="Separador de milhares 2 2" xfId="22"/>
    <cellStyle name="Vírgula" xfId="20" builtinId="3"/>
    <cellStyle name="Vírgula 2" xfId="3"/>
    <cellStyle name="Vírgula 2 2" xfId="19"/>
    <cellStyle name="Vírgula 2 2 2" xfId="25"/>
    <cellStyle name="Vírgula 2 3" xfId="21"/>
    <cellStyle name="Vírgula 3" xfId="18"/>
    <cellStyle name="Vírgula 3 2" xfId="24"/>
    <cellStyle name="Vírgula 4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topLeftCell="A34" zoomScaleNormal="100" workbookViewId="0">
      <selection sqref="A1:G1"/>
    </sheetView>
  </sheetViews>
  <sheetFormatPr defaultRowHeight="12.75" x14ac:dyDescent="0.2"/>
  <cols>
    <col min="1" max="1" width="4.42578125" style="21" customWidth="1"/>
    <col min="2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183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3435.2534272727271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2518.85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755.65499999999997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6</v>
      </c>
      <c r="E10" s="25" t="s">
        <v>139</v>
      </c>
      <c r="F10" s="25"/>
      <c r="G10" s="25"/>
      <c r="H10" s="25"/>
      <c r="I10" s="30">
        <v>133.95702272727272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26.791404545454544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/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1264.1699999999996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51.53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687.05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34.35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103.06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274.82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6.87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20.61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85.88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773.27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18.89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381.66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14.77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4.12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26.45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41.22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286.16000000000003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251.45999999999998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72.83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41.22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137.41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284.57</v>
      </c>
      <c r="J36" s="42">
        <v>284.57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6008.7234272727264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1645.84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11.669000000000011</v>
      </c>
      <c r="J40" s="31"/>
      <c r="K40" s="32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138.86250000000001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7654.56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765.45600000000013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797.29731499999991</v>
      </c>
      <c r="K49" s="43"/>
      <c r="M49" s="58"/>
    </row>
    <row r="50" spans="2:19" ht="18.7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9217.31</v>
      </c>
      <c r="J50" s="200"/>
      <c r="K50" s="43"/>
      <c r="L50" s="3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sqref="A1:G1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1.710937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107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1398.8130000000001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1076.01</v>
      </c>
      <c r="J6" s="31"/>
      <c r="K6" s="32"/>
    </row>
    <row r="7" spans="2:15" ht="15" customHeight="1" x14ac:dyDescent="0.2">
      <c r="B7" s="29" t="s">
        <v>40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322.803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514.76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20.98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279.76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13.99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41.96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111.91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8.39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34.97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314.87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7.69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155.41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6.01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1.68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10.77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16.79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116.52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102.39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29.65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16.79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55.95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115.87</v>
      </c>
      <c r="J32" s="42">
        <v>115.87</v>
      </c>
      <c r="K32" s="43"/>
    </row>
    <row r="33" spans="2:19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2446.703</v>
      </c>
      <c r="K33" s="32"/>
    </row>
    <row r="34" spans="2:19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1626.69</v>
      </c>
      <c r="K34" s="78" t="s">
        <v>177</v>
      </c>
      <c r="L34" s="160"/>
    </row>
    <row r="35" spans="2:19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19">
        <v>98.239400000000018</v>
      </c>
      <c r="J35" s="31"/>
      <c r="K35" s="161">
        <v>1.1109</v>
      </c>
      <c r="L35" s="160"/>
    </row>
    <row r="36" spans="2:19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2"/>
      <c r="L36" s="160"/>
    </row>
    <row r="37" spans="2:19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33.138146999999996</v>
      </c>
      <c r="J37" s="57"/>
      <c r="K37" s="32"/>
    </row>
    <row r="38" spans="2:19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32"/>
    </row>
    <row r="39" spans="2:19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9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9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9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4073.39</v>
      </c>
      <c r="K42" s="58"/>
    </row>
    <row r="43" spans="2:19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407.339</v>
      </c>
      <c r="K43" s="43"/>
    </row>
    <row r="44" spans="2:19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424.283365</v>
      </c>
      <c r="K44" s="43"/>
      <c r="M44" s="58"/>
    </row>
    <row r="45" spans="2:19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4905.01</v>
      </c>
      <c r="J45" s="239"/>
      <c r="K45" s="105">
        <v>18.82</v>
      </c>
      <c r="L45" s="32"/>
    </row>
    <row r="46" spans="2:19" s="65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33.443249999999999</v>
      </c>
      <c r="J46" s="231"/>
      <c r="K46" s="106">
        <v>25.09</v>
      </c>
      <c r="L46" s="69"/>
      <c r="M46" s="69"/>
      <c r="N46" s="63"/>
      <c r="O46" s="63"/>
      <c r="P46" s="63"/>
      <c r="Q46" s="63"/>
      <c r="R46" s="63"/>
      <c r="S46" s="63"/>
    </row>
    <row r="47" spans="2:19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44.591000000000001</v>
      </c>
      <c r="J47" s="231"/>
    </row>
    <row r="48" spans="2:19" s="65" customFormat="1" ht="12.95" customHeight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8">
    <mergeCell ref="B47:G47"/>
    <mergeCell ref="I47:J47"/>
    <mergeCell ref="B46:G46"/>
    <mergeCell ref="I46:J46"/>
    <mergeCell ref="B2:J3"/>
    <mergeCell ref="I4:J4"/>
    <mergeCell ref="F9:G9"/>
    <mergeCell ref="I45:J4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  <rowBreaks count="1" manualBreakCount="1">
    <brk id="45" min="1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sqref="A1:G1"/>
    </sheetView>
  </sheetViews>
  <sheetFormatPr defaultRowHeight="12.75" x14ac:dyDescent="0.2"/>
  <cols>
    <col min="1" max="5" width="9.140625" style="21"/>
    <col min="6" max="6" width="9.28515625" style="21" bestFit="1" customWidth="1"/>
    <col min="7" max="7" width="7.28515625" style="21" customWidth="1"/>
    <col min="8" max="8" width="9.140625" style="21" hidden="1" customWidth="1"/>
    <col min="9" max="9" width="11.7109375" style="21" bestFit="1" customWidth="1"/>
    <col min="10" max="10" width="14.42578125" style="21" bestFit="1" customWidth="1"/>
    <col min="11" max="11" width="13.425781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108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1398.8130000000001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1076.01</v>
      </c>
      <c r="J6" s="31"/>
      <c r="K6" s="32"/>
    </row>
    <row r="7" spans="2:15" ht="15" customHeight="1" x14ac:dyDescent="0.2">
      <c r="B7" s="29" t="s">
        <v>38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322.803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514.76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20.98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279.76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13.99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41.96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111.91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8.39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34.97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314.87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7.69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155.41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6.01</v>
      </c>
      <c r="J22" s="42"/>
    </row>
    <row r="23" spans="2:11" ht="15" customHeight="1" x14ac:dyDescent="0.2">
      <c r="B23" s="29" t="s">
        <v>28</v>
      </c>
      <c r="C23" s="25"/>
      <c r="D23" s="25"/>
      <c r="E23" s="25"/>
      <c r="F23" s="44">
        <v>1.1999999999999999E-3</v>
      </c>
      <c r="G23" s="25"/>
      <c r="H23" s="25"/>
      <c r="I23" s="41">
        <v>1.68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10.77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16.79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116.52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102.39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29.65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16.79</v>
      </c>
      <c r="J29" s="42"/>
    </row>
    <row r="30" spans="2:11" ht="15" customHeight="1" x14ac:dyDescent="0.2">
      <c r="B30" s="29" t="s">
        <v>33</v>
      </c>
      <c r="C30" s="25"/>
      <c r="D30" s="25"/>
      <c r="E30" s="25"/>
      <c r="F30" s="44">
        <v>0.04</v>
      </c>
      <c r="G30" s="25"/>
      <c r="H30" s="25"/>
      <c r="I30" s="41">
        <v>55.95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29" t="s">
        <v>36</v>
      </c>
      <c r="C32" s="49"/>
      <c r="D32" s="49"/>
      <c r="E32" s="49"/>
      <c r="F32" s="39">
        <v>8.2836800000000016E-2</v>
      </c>
      <c r="G32" s="25"/>
      <c r="H32" s="25"/>
      <c r="I32" s="41">
        <v>115.87</v>
      </c>
      <c r="J32" s="42">
        <v>115.87</v>
      </c>
      <c r="K32" s="43"/>
    </row>
    <row r="33" spans="2:19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2446.703</v>
      </c>
      <c r="K33" s="32"/>
    </row>
    <row r="34" spans="2:19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1732.43</v>
      </c>
      <c r="K34" s="78" t="s">
        <v>177</v>
      </c>
      <c r="L34" s="160"/>
    </row>
    <row r="35" spans="2:19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30">
        <v>98.239400000000018</v>
      </c>
      <c r="J35" s="31"/>
      <c r="K35" s="161">
        <v>1.1109</v>
      </c>
      <c r="L35" s="160"/>
    </row>
    <row r="36" spans="2:19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32"/>
    </row>
    <row r="37" spans="2:19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56">
        <v>138.88471799999999</v>
      </c>
      <c r="J37" s="57"/>
      <c r="K37" s="32"/>
    </row>
    <row r="38" spans="2:19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32"/>
    </row>
    <row r="39" spans="2:19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9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9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9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4179.13</v>
      </c>
      <c r="K42" s="58"/>
    </row>
    <row r="43" spans="2:19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417.91300000000001</v>
      </c>
      <c r="K43" s="43"/>
    </row>
    <row r="44" spans="2:19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435.29740999999996</v>
      </c>
      <c r="K44" s="43"/>
      <c r="M44" s="58"/>
    </row>
    <row r="45" spans="2:19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5032.34</v>
      </c>
      <c r="J45" s="239"/>
      <c r="K45" s="43"/>
      <c r="L45" s="32"/>
    </row>
    <row r="46" spans="2:19" s="65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34.311409090909095</v>
      </c>
      <c r="J46" s="231"/>
      <c r="K46" s="68"/>
      <c r="L46" s="107">
        <v>18.27</v>
      </c>
      <c r="M46" s="69"/>
      <c r="N46" s="63"/>
      <c r="O46" s="63"/>
      <c r="P46" s="63"/>
      <c r="Q46" s="63"/>
      <c r="R46" s="63"/>
      <c r="S46" s="63"/>
    </row>
    <row r="47" spans="2:19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45.748545454545457</v>
      </c>
      <c r="J47" s="231"/>
      <c r="L47" s="108">
        <v>24.36</v>
      </c>
    </row>
    <row r="48" spans="2:19" s="65" customFormat="1" ht="12.95" customHeight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8">
    <mergeCell ref="B47:G47"/>
    <mergeCell ref="I47:J47"/>
    <mergeCell ref="B46:G46"/>
    <mergeCell ref="I46:J46"/>
    <mergeCell ref="B2:J3"/>
    <mergeCell ref="I4:J4"/>
    <mergeCell ref="F9:G9"/>
    <mergeCell ref="I45:J4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  <rowBreaks count="1" manualBreakCount="1">
    <brk id="45" min="1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sqref="A1:G1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158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2901.9119999999998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2232.2399999999998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669.67199999999991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0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1067.8978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43.53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580.38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29.02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87.06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232.15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5.8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17.41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72.547799999999995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653.20926959999997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15.96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322.39999999999998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12.48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3.48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22.34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34.82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241.72926959999998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212.41647999999998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61.52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34.82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116.07647999999999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240.38510396160004</v>
      </c>
      <c r="J36" s="42">
        <v>240.38510396160004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5075.8206535615991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1674.5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28.865600000000029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6750.32</v>
      </c>
      <c r="K47" s="58"/>
    </row>
    <row r="48" spans="2:12" ht="15" customHeight="1" x14ac:dyDescent="0.2">
      <c r="B48" s="24" t="s">
        <v>113</v>
      </c>
      <c r="C48" s="25"/>
      <c r="D48" s="25"/>
      <c r="E48" s="25"/>
      <c r="F48" s="25"/>
      <c r="G48" s="25"/>
      <c r="H48" s="25"/>
      <c r="I48" s="28"/>
      <c r="J48" s="55">
        <v>675.03200000000004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703.11178999999993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8128.46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activeCell="I21" sqref="I21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157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3170.9983854545453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2232.2399999999998</v>
      </c>
      <c r="J6" s="31"/>
      <c r="K6" s="32"/>
    </row>
    <row r="7" spans="2:15" ht="15" customHeight="1" x14ac:dyDescent="0.2">
      <c r="B7" s="29" t="s">
        <v>140</v>
      </c>
      <c r="C7" s="25"/>
      <c r="D7" s="111">
        <v>60</v>
      </c>
      <c r="E7" s="25" t="s">
        <v>139</v>
      </c>
      <c r="F7" s="25"/>
      <c r="G7" s="25"/>
      <c r="H7" s="25">
        <v>32</v>
      </c>
      <c r="I7" s="30">
        <v>158.28610909090909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31.657221818181821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669.67199999999991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79.143054545454547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1166.9199999999998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47.56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634.20000000000005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31.71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95.13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253.68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6.34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19.03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79.27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713.8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17.440000000000001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352.3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13.64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3.81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24.42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38.049999999999997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264.14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232.12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67.23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38.049999999999997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126.84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262.68</v>
      </c>
      <c r="J36" s="42">
        <v>262.68</v>
      </c>
      <c r="K36" s="184"/>
      <c r="L36" s="160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5546.5183854545448</v>
      </c>
      <c r="K37" s="162"/>
      <c r="L37" s="16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1674.5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28.865600000000029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7221.02</v>
      </c>
      <c r="K47" s="58"/>
    </row>
    <row r="48" spans="2:12" ht="15" customHeight="1" x14ac:dyDescent="0.2">
      <c r="B48" s="24" t="s">
        <v>113</v>
      </c>
      <c r="C48" s="25"/>
      <c r="D48" s="25"/>
      <c r="E48" s="25"/>
      <c r="F48" s="25"/>
      <c r="G48" s="25"/>
      <c r="H48" s="25"/>
      <c r="I48" s="28"/>
      <c r="J48" s="55">
        <v>722.10200000000009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752.13999000000001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8695.26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sqref="A1:G1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109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1710.9299999999998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0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629.62324999999998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25.66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342.19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17.11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51.33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136.87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3.42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10.27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42.773249999999997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385.12046900000001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9.41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190.08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7.36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2.0499999999999998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13.17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20.53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142.52046899999999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125.2372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36.270000000000003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20.53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68.43719999999999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141.72796622400003</v>
      </c>
      <c r="J36" s="42">
        <v>141.72796622400003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2992.6388852239998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2"/>
      <c r="L41" s="160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4722.1099999999997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472.21100000000001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491.85456999999997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5686.18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activeCell="I19" sqref="I19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155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1757.5917272727272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46.661727272727269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646.80999999999995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26.36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351.52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17.579999999999998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52.73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140.61000000000001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3.52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10.55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43.94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395.64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9.67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195.27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7.56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2.11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13.53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21.09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146.41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128.64999999999998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37.26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21.09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70.3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145.59</v>
      </c>
      <c r="J36" s="42">
        <v>145.59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3074.281727272727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4803.75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480.375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500.35751999999991</v>
      </c>
      <c r="K49" s="43"/>
      <c r="M49" s="58"/>
    </row>
    <row r="50" spans="2:19" ht="15" customHeight="1" thickBot="1" x14ac:dyDescent="0.25">
      <c r="B50" s="196" t="s">
        <v>100</v>
      </c>
      <c r="C50" s="197"/>
      <c r="D50" s="197"/>
      <c r="E50" s="197"/>
      <c r="F50" s="197"/>
      <c r="G50" s="198"/>
      <c r="H50" s="61"/>
      <c r="I50" s="238">
        <v>5784.48</v>
      </c>
      <c r="J50" s="239"/>
      <c r="K50" s="43"/>
      <c r="L50" s="32"/>
    </row>
    <row r="51" spans="2:19" s="65" customFormat="1" ht="12.95" customHeight="1" thickTop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1"/>
  <sheetViews>
    <sheetView showGridLines="0" zoomScaleNormal="100" workbookViewId="0">
      <selection activeCell="I20" sqref="I20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156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1869.5798727272727</v>
      </c>
      <c r="K5" s="28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1316.1</v>
      </c>
      <c r="J6" s="31"/>
      <c r="K6" s="32"/>
    </row>
    <row r="7" spans="2:15" ht="15" customHeight="1" x14ac:dyDescent="0.2">
      <c r="B7" s="29" t="s">
        <v>140</v>
      </c>
      <c r="C7" s="25"/>
      <c r="D7" s="111">
        <v>60</v>
      </c>
      <c r="E7" s="25" t="s">
        <v>139</v>
      </c>
      <c r="F7" s="25"/>
      <c r="G7" s="25"/>
      <c r="H7" s="25">
        <v>32</v>
      </c>
      <c r="I7" s="30">
        <v>93.323454545454538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18.664690909090908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394.83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32"/>
      <c r="L11" s="3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46.661727272727269</v>
      </c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688.02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28.04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373.92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18.7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56.09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149.57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3.74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11.22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46.74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420.84000000000003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10.28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207.71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8.0399999999999991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2.2400000000000002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14.4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22.43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155.74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136.85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39.64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22.43</v>
      </c>
      <c r="J33" s="42"/>
    </row>
    <row r="34" spans="2:12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74.78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2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154.87</v>
      </c>
      <c r="J36" s="42">
        <v>154.87</v>
      </c>
      <c r="K36" s="43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3270.1598727272726</v>
      </c>
      <c r="K37" s="32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1729.47</v>
      </c>
      <c r="K39" s="161">
        <v>1.1109</v>
      </c>
      <c r="L39" s="160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>
        <v>83.834000000000017</v>
      </c>
      <c r="J40" s="31"/>
      <c r="K40" s="162"/>
      <c r="L40" s="160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32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150.326988</v>
      </c>
      <c r="J42" s="57"/>
      <c r="K42" s="32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32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32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32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32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4999.63</v>
      </c>
      <c r="K47" s="5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499.96300000000002</v>
      </c>
      <c r="K48" s="43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520.76027499999998</v>
      </c>
      <c r="K49" s="43"/>
      <c r="M49" s="58"/>
    </row>
    <row r="50" spans="2:19" ht="1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6020.35</v>
      </c>
      <c r="J50" s="200"/>
      <c r="K50" s="43"/>
      <c r="L50" s="3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activeCell="I6" sqref="I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120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f>SUM(I6:I9)</f>
        <v>6371.7112727272734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4647.8</v>
      </c>
      <c r="J6" s="31"/>
      <c r="K6" s="32"/>
    </row>
    <row r="7" spans="2:15" ht="15" customHeight="1" x14ac:dyDescent="0.2">
      <c r="B7" s="29" t="s">
        <v>103</v>
      </c>
      <c r="C7" s="25"/>
      <c r="D7" s="25"/>
      <c r="E7" s="25"/>
      <c r="F7" s="25"/>
      <c r="G7" s="25"/>
      <c r="H7" s="25">
        <v>32</v>
      </c>
      <c r="I7" s="30"/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f>SUM(I6)*0.3</f>
        <v>1394.34</v>
      </c>
      <c r="J8" s="31"/>
      <c r="K8" s="32"/>
      <c r="L8" s="33"/>
    </row>
    <row r="9" spans="2:15" ht="15" customHeight="1" x14ac:dyDescent="0.2">
      <c r="B9" s="29" t="s">
        <v>110</v>
      </c>
      <c r="C9" s="25"/>
      <c r="D9" s="25"/>
      <c r="E9" s="25"/>
      <c r="F9" s="25"/>
      <c r="G9" s="25"/>
      <c r="H9" s="25"/>
      <c r="I9" s="30">
        <f>SUM(I6,I8)/220*2*6</f>
        <v>329.57127272727274</v>
      </c>
      <c r="J9" s="31"/>
      <c r="K9" s="32"/>
      <c r="L9" s="33"/>
    </row>
    <row r="10" spans="2:15" ht="15" customHeight="1" x14ac:dyDescent="0.2">
      <c r="B10" s="34" t="s">
        <v>23</v>
      </c>
      <c r="C10" s="35"/>
      <c r="D10" s="35"/>
      <c r="E10" s="35"/>
      <c r="F10" s="194">
        <f>SUM(F11+F20+F28+F33)</f>
        <v>0.74913680000000016</v>
      </c>
      <c r="G10" s="195"/>
      <c r="H10" s="36"/>
      <c r="I10" s="37"/>
      <c r="J10" s="38"/>
    </row>
    <row r="11" spans="2:15" ht="15" customHeight="1" x14ac:dyDescent="0.2">
      <c r="B11" s="24" t="s">
        <v>6</v>
      </c>
      <c r="C11" s="25"/>
      <c r="D11" s="25"/>
      <c r="E11" s="25"/>
      <c r="F11" s="39">
        <f>SUM(F12:F19)</f>
        <v>0.36800000000000005</v>
      </c>
      <c r="G11" s="40"/>
      <c r="H11" s="25"/>
      <c r="I11" s="41">
        <f>ROUND(SUM(I$6:I$8)*F11,2)</f>
        <v>2223.5100000000002</v>
      </c>
      <c r="J11" s="42">
        <f>SUM(I12:I19)</f>
        <v>2223.4935</v>
      </c>
      <c r="K11" s="43"/>
    </row>
    <row r="12" spans="2:15" ht="15" customHeight="1" x14ac:dyDescent="0.2">
      <c r="B12" s="29" t="s">
        <v>7</v>
      </c>
      <c r="C12" s="25"/>
      <c r="D12" s="25"/>
      <c r="E12" s="25"/>
      <c r="F12" s="44">
        <v>1.4999999999999999E-2</v>
      </c>
      <c r="G12" s="25"/>
      <c r="H12" s="25"/>
      <c r="I12" s="41">
        <f t="shared" ref="I12:I18" si="0">ROUND(SUM(I$6:I$8)*F12,2)</f>
        <v>90.63</v>
      </c>
      <c r="J12" s="45"/>
    </row>
    <row r="13" spans="2:15" ht="15" customHeight="1" x14ac:dyDescent="0.2">
      <c r="B13" s="29" t="s">
        <v>8</v>
      </c>
      <c r="C13" s="25"/>
      <c r="D13" s="25"/>
      <c r="E13" s="25"/>
      <c r="F13" s="44">
        <v>0.2</v>
      </c>
      <c r="G13" s="25"/>
      <c r="H13" s="25"/>
      <c r="I13" s="41">
        <f t="shared" si="0"/>
        <v>1208.43</v>
      </c>
      <c r="J13" s="45"/>
      <c r="O13" s="46"/>
    </row>
    <row r="14" spans="2:15" ht="15" customHeight="1" x14ac:dyDescent="0.2">
      <c r="B14" s="29" t="s">
        <v>9</v>
      </c>
      <c r="C14" s="25"/>
      <c r="D14" s="25"/>
      <c r="E14" s="25"/>
      <c r="F14" s="44">
        <v>0.01</v>
      </c>
      <c r="G14" s="25"/>
      <c r="H14" s="25"/>
      <c r="I14" s="41">
        <f t="shared" si="0"/>
        <v>60.42</v>
      </c>
      <c r="J14" s="45"/>
      <c r="N14" s="33"/>
      <c r="O14" s="46"/>
    </row>
    <row r="15" spans="2:15" ht="15" customHeight="1" x14ac:dyDescent="0.2">
      <c r="B15" s="29" t="s">
        <v>10</v>
      </c>
      <c r="C15" s="25"/>
      <c r="D15" s="25"/>
      <c r="E15" s="25"/>
      <c r="F15" s="44">
        <v>0.03</v>
      </c>
      <c r="G15" s="25"/>
      <c r="H15" s="25"/>
      <c r="I15" s="41">
        <f t="shared" si="0"/>
        <v>181.26</v>
      </c>
      <c r="J15" s="45"/>
      <c r="N15" s="33"/>
    </row>
    <row r="16" spans="2:15" ht="15" customHeight="1" x14ac:dyDescent="0.2">
      <c r="B16" s="29" t="s">
        <v>11</v>
      </c>
      <c r="C16" s="25"/>
      <c r="D16" s="25"/>
      <c r="E16" s="25"/>
      <c r="F16" s="44">
        <v>0.08</v>
      </c>
      <c r="G16" s="25"/>
      <c r="H16" s="25"/>
      <c r="I16" s="41">
        <f t="shared" si="0"/>
        <v>483.37</v>
      </c>
      <c r="J16" s="45"/>
      <c r="N16" s="33"/>
    </row>
    <row r="17" spans="2:14" ht="15" customHeight="1" x14ac:dyDescent="0.2">
      <c r="B17" s="29" t="s">
        <v>12</v>
      </c>
      <c r="C17" s="25"/>
      <c r="D17" s="25"/>
      <c r="E17" s="25"/>
      <c r="F17" s="44">
        <v>2E-3</v>
      </c>
      <c r="G17" s="25"/>
      <c r="H17" s="25"/>
      <c r="I17" s="41">
        <f t="shared" si="0"/>
        <v>12.08</v>
      </c>
      <c r="J17" s="45"/>
      <c r="N17" s="33"/>
    </row>
    <row r="18" spans="2:14" ht="15" customHeight="1" x14ac:dyDescent="0.2">
      <c r="B18" s="29" t="s">
        <v>13</v>
      </c>
      <c r="C18" s="25"/>
      <c r="D18" s="25"/>
      <c r="E18" s="25"/>
      <c r="F18" s="44">
        <v>6.0000000000000001E-3</v>
      </c>
      <c r="G18" s="25"/>
      <c r="H18" s="25"/>
      <c r="I18" s="41">
        <f t="shared" si="0"/>
        <v>36.25</v>
      </c>
      <c r="J18" s="45"/>
    </row>
    <row r="19" spans="2:14" ht="15" customHeight="1" x14ac:dyDescent="0.2">
      <c r="B19" s="29" t="s">
        <v>14</v>
      </c>
      <c r="C19" s="25"/>
      <c r="D19" s="25"/>
      <c r="E19" s="25"/>
      <c r="F19" s="44">
        <v>2.5000000000000001E-2</v>
      </c>
      <c r="G19" s="25"/>
      <c r="H19" s="25"/>
      <c r="I19" s="41">
        <f t="shared" ref="I19" si="1">SUM(I$6:I$8)*F19</f>
        <v>151.05350000000001</v>
      </c>
      <c r="J19" s="42"/>
    </row>
    <row r="20" spans="2:14" ht="15" customHeight="1" x14ac:dyDescent="0.2">
      <c r="B20" s="24" t="s">
        <v>15</v>
      </c>
      <c r="C20" s="25"/>
      <c r="D20" s="25"/>
      <c r="E20" s="25"/>
      <c r="F20" s="39">
        <f>SUM(F21:F27)</f>
        <v>0.22510000000000002</v>
      </c>
      <c r="G20" s="25"/>
      <c r="H20" s="25"/>
      <c r="I20" s="41">
        <f>ROUND(SUM(I$6:I$8)*F20,2)</f>
        <v>1360.09</v>
      </c>
      <c r="J20" s="42">
        <f>SUM(I21:I27)</f>
        <v>1360.0802619999999</v>
      </c>
      <c r="K20" s="43"/>
    </row>
    <row r="21" spans="2:14" ht="15" customHeight="1" x14ac:dyDescent="0.2">
      <c r="B21" s="29" t="s">
        <v>16</v>
      </c>
      <c r="C21" s="25"/>
      <c r="D21" s="25"/>
      <c r="E21" s="25"/>
      <c r="F21" s="44">
        <v>5.4999999999999997E-3</v>
      </c>
      <c r="G21" s="25"/>
      <c r="H21" s="25"/>
      <c r="I21" s="41">
        <f t="shared" ref="I21:I26" si="2">ROUND(SUM(I$6:I$8)*F21,2)</f>
        <v>33.229999999999997</v>
      </c>
      <c r="J21" s="42"/>
    </row>
    <row r="22" spans="2:14" ht="15" customHeight="1" x14ac:dyDescent="0.2">
      <c r="B22" s="29" t="s">
        <v>17</v>
      </c>
      <c r="C22" s="25"/>
      <c r="D22" s="25"/>
      <c r="E22" s="25"/>
      <c r="F22" s="44">
        <v>0.1111</v>
      </c>
      <c r="G22" s="25"/>
      <c r="H22" s="25"/>
      <c r="I22" s="41">
        <f t="shared" si="2"/>
        <v>671.28</v>
      </c>
      <c r="J22" s="42"/>
    </row>
    <row r="23" spans="2:14" ht="15" customHeight="1" x14ac:dyDescent="0.2">
      <c r="B23" s="29" t="s">
        <v>27</v>
      </c>
      <c r="C23" s="25"/>
      <c r="D23" s="25"/>
      <c r="E23" s="25"/>
      <c r="F23" s="44">
        <v>4.3E-3</v>
      </c>
      <c r="G23" s="25"/>
      <c r="H23" s="25"/>
      <c r="I23" s="41">
        <f t="shared" si="2"/>
        <v>25.98</v>
      </c>
      <c r="J23" s="42"/>
    </row>
    <row r="24" spans="2:14" ht="15" customHeight="1" x14ac:dyDescent="0.2">
      <c r="B24" s="29" t="s">
        <v>28</v>
      </c>
      <c r="C24" s="25"/>
      <c r="D24" s="25"/>
      <c r="E24" s="25"/>
      <c r="F24" s="44">
        <v>1.1999999999999999E-3</v>
      </c>
      <c r="G24" s="25"/>
      <c r="H24" s="25"/>
      <c r="I24" s="41">
        <f t="shared" si="2"/>
        <v>7.25</v>
      </c>
      <c r="J24" s="42"/>
    </row>
    <row r="25" spans="2:14" ht="15" customHeight="1" x14ac:dyDescent="0.2">
      <c r="B25" s="29" t="s">
        <v>29</v>
      </c>
      <c r="C25" s="25"/>
      <c r="D25" s="25"/>
      <c r="E25" s="25"/>
      <c r="F25" s="44">
        <v>7.7000000000000002E-3</v>
      </c>
      <c r="G25" s="25"/>
      <c r="H25" s="25"/>
      <c r="I25" s="41">
        <f t="shared" si="2"/>
        <v>46.52</v>
      </c>
      <c r="J25" s="42"/>
    </row>
    <row r="26" spans="2:14" ht="15" customHeight="1" x14ac:dyDescent="0.2">
      <c r="B26" s="29" t="s">
        <v>30</v>
      </c>
      <c r="C26" s="25"/>
      <c r="D26" s="25"/>
      <c r="E26" s="25"/>
      <c r="F26" s="44">
        <v>1.2E-2</v>
      </c>
      <c r="G26" s="25"/>
      <c r="H26" s="25"/>
      <c r="I26" s="41">
        <f t="shared" si="2"/>
        <v>72.510000000000005</v>
      </c>
      <c r="J26" s="42"/>
    </row>
    <row r="27" spans="2:14" ht="15" customHeight="1" x14ac:dyDescent="0.2">
      <c r="B27" s="29" t="s">
        <v>18</v>
      </c>
      <c r="C27" s="25"/>
      <c r="D27" s="25"/>
      <c r="E27" s="25"/>
      <c r="F27" s="44">
        <v>8.3299999999999999E-2</v>
      </c>
      <c r="G27" s="25"/>
      <c r="H27" s="25"/>
      <c r="I27" s="41">
        <f t="shared" ref="I27" si="3">SUM(I$6:I$8)*F27</f>
        <v>503.31026200000002</v>
      </c>
      <c r="J27" s="42"/>
    </row>
    <row r="28" spans="2:14" ht="15" customHeight="1" x14ac:dyDescent="0.2">
      <c r="B28" s="24" t="s">
        <v>19</v>
      </c>
      <c r="C28" s="25"/>
      <c r="D28" s="25"/>
      <c r="E28" s="25"/>
      <c r="F28" s="39">
        <f>SUM(F29:F31)</f>
        <v>7.3200000000000001E-2</v>
      </c>
      <c r="G28" s="25"/>
      <c r="H28" s="25"/>
      <c r="I28" s="41">
        <f>ROUND(SUM(I$6:I$8)*F28,2)</f>
        <v>442.28</v>
      </c>
      <c r="J28" s="42">
        <f>SUM(I29:I31)</f>
        <v>442.28560000000004</v>
      </c>
      <c r="K28" s="43"/>
    </row>
    <row r="29" spans="2:14" ht="15" customHeight="1" x14ac:dyDescent="0.2">
      <c r="B29" s="29" t="s">
        <v>31</v>
      </c>
      <c r="C29" s="25"/>
      <c r="D29" s="25"/>
      <c r="E29" s="25"/>
      <c r="F29" s="44">
        <v>2.12E-2</v>
      </c>
      <c r="G29" s="25"/>
      <c r="H29" s="25"/>
      <c r="I29" s="41">
        <f t="shared" ref="I29:I30" si="4">ROUND(SUM(I$6:I$8)*F29,2)</f>
        <v>128.09</v>
      </c>
      <c r="J29" s="42"/>
    </row>
    <row r="30" spans="2:14" ht="15" customHeight="1" x14ac:dyDescent="0.2">
      <c r="B30" s="29" t="s">
        <v>32</v>
      </c>
      <c r="C30" s="25"/>
      <c r="D30" s="25"/>
      <c r="E30" s="25"/>
      <c r="F30" s="44">
        <v>1.2E-2</v>
      </c>
      <c r="G30" s="25"/>
      <c r="H30" s="25"/>
      <c r="I30" s="41">
        <f t="shared" si="4"/>
        <v>72.510000000000005</v>
      </c>
      <c r="J30" s="42"/>
    </row>
    <row r="31" spans="2:14" ht="15" customHeight="1" x14ac:dyDescent="0.2">
      <c r="B31" s="29" t="s">
        <v>33</v>
      </c>
      <c r="C31" s="25"/>
      <c r="D31" s="25"/>
      <c r="E31" s="25"/>
      <c r="F31" s="44">
        <v>0.04</v>
      </c>
      <c r="G31" s="25"/>
      <c r="H31" s="25"/>
      <c r="I31" s="41">
        <f>SUM(I$6:I$8)*F31</f>
        <v>241.68560000000002</v>
      </c>
      <c r="J31" s="42"/>
    </row>
    <row r="32" spans="2:14" ht="15" customHeight="1" x14ac:dyDescent="0.2">
      <c r="B32" s="24" t="s">
        <v>35</v>
      </c>
      <c r="C32" s="25"/>
      <c r="D32" s="25"/>
      <c r="E32" s="25"/>
      <c r="F32" s="44"/>
      <c r="G32" s="25"/>
      <c r="H32" s="25"/>
      <c r="I32" s="41">
        <f>ROUND(SUM(I$6:I$8)*F32,2)</f>
        <v>0</v>
      </c>
      <c r="J32" s="42"/>
    </row>
    <row r="33" spans="2:19" ht="15" customHeight="1" x14ac:dyDescent="0.2">
      <c r="B33" s="29" t="s">
        <v>36</v>
      </c>
      <c r="C33" s="49"/>
      <c r="D33" s="49"/>
      <c r="E33" s="49"/>
      <c r="F33" s="39">
        <f>SUM(F11*F20)</f>
        <v>8.2836800000000016E-2</v>
      </c>
      <c r="G33" s="25"/>
      <c r="H33" s="25"/>
      <c r="I33" s="41">
        <f>SUM(I$6:I$8)*F33</f>
        <v>500.51154275200014</v>
      </c>
      <c r="J33" s="42">
        <f>SUM(I33)</f>
        <v>500.51154275200014</v>
      </c>
      <c r="K33" s="43"/>
    </row>
    <row r="34" spans="2:19" ht="15" customHeight="1" x14ac:dyDescent="0.2">
      <c r="B34" s="50" t="s">
        <v>34</v>
      </c>
      <c r="C34" s="51"/>
      <c r="D34" s="51"/>
      <c r="E34" s="51"/>
      <c r="F34" s="52"/>
      <c r="G34" s="51"/>
      <c r="H34" s="51"/>
      <c r="I34" s="53"/>
      <c r="J34" s="54">
        <f>J33+J28+J20+J11+J5</f>
        <v>10898.082177479275</v>
      </c>
      <c r="K34" s="32"/>
    </row>
    <row r="35" spans="2:19" ht="15" customHeight="1" x14ac:dyDescent="0.2">
      <c r="B35" s="29"/>
      <c r="C35" s="25"/>
      <c r="D35" s="25"/>
      <c r="E35" s="25"/>
      <c r="F35" s="44"/>
      <c r="G35" s="25"/>
      <c r="H35" s="25"/>
      <c r="I35" s="41"/>
      <c r="J35" s="45"/>
    </row>
    <row r="36" spans="2:19" ht="15" customHeight="1" x14ac:dyDescent="0.2">
      <c r="B36" s="24" t="s">
        <v>25</v>
      </c>
      <c r="C36" s="25"/>
      <c r="D36" s="25"/>
      <c r="E36" s="25"/>
      <c r="F36" s="25"/>
      <c r="G36" s="25"/>
      <c r="H36" s="25"/>
      <c r="I36" s="28"/>
      <c r="J36" s="55">
        <f>ROUND(SUM(I37:I43),2)</f>
        <v>1571.35</v>
      </c>
      <c r="K36" s="43"/>
    </row>
    <row r="37" spans="2:19" ht="15" customHeight="1" x14ac:dyDescent="0.2">
      <c r="B37" s="99" t="s">
        <v>119</v>
      </c>
      <c r="C37" s="100"/>
      <c r="D37" s="100"/>
      <c r="E37" s="100"/>
      <c r="F37" s="100"/>
      <c r="G37" s="100"/>
      <c r="H37" s="100"/>
      <c r="I37" s="103"/>
      <c r="J37" s="31"/>
      <c r="K37" s="32"/>
    </row>
    <row r="38" spans="2:19" ht="15" customHeight="1" x14ac:dyDescent="0.2">
      <c r="B38" s="99" t="s">
        <v>26</v>
      </c>
      <c r="C38" s="100"/>
      <c r="D38" s="100"/>
      <c r="E38" s="100"/>
      <c r="F38" s="100"/>
      <c r="G38" s="100"/>
      <c r="H38" s="100"/>
      <c r="I38" s="101">
        <v>850</v>
      </c>
      <c r="J38" s="31"/>
      <c r="K38" s="32"/>
    </row>
    <row r="39" spans="2:19" ht="15" customHeight="1" x14ac:dyDescent="0.2">
      <c r="B39" s="29" t="s">
        <v>20</v>
      </c>
      <c r="C39" s="25"/>
      <c r="D39" s="25"/>
      <c r="E39" s="25"/>
      <c r="F39" s="25"/>
      <c r="G39" s="25"/>
      <c r="H39" s="25"/>
      <c r="I39" s="30">
        <v>135.32</v>
      </c>
      <c r="J39" s="57"/>
      <c r="K39" s="32"/>
    </row>
    <row r="40" spans="2:19" ht="15" customHeight="1" x14ac:dyDescent="0.2">
      <c r="B40" s="29" t="s">
        <v>21</v>
      </c>
      <c r="C40" s="25"/>
      <c r="D40" s="25"/>
      <c r="E40" s="25"/>
      <c r="F40" s="25"/>
      <c r="G40" s="25"/>
      <c r="H40" s="25"/>
      <c r="I40" s="30">
        <f>Motoboy!I39</f>
        <v>34.860042</v>
      </c>
      <c r="J40" s="31"/>
      <c r="K40" s="32"/>
    </row>
    <row r="41" spans="2:19" ht="15" customHeight="1" x14ac:dyDescent="0.2">
      <c r="B41" s="29" t="s">
        <v>22</v>
      </c>
      <c r="C41" s="25"/>
      <c r="D41" s="25"/>
      <c r="E41" s="25"/>
      <c r="F41" s="25"/>
      <c r="G41" s="25"/>
      <c r="H41" s="25"/>
      <c r="I41" s="30">
        <f>'SUP TERMINAIS ADM'!I44</f>
        <v>16.663499999999999</v>
      </c>
      <c r="J41" s="31"/>
      <c r="K41" s="32"/>
    </row>
    <row r="42" spans="2:19" ht="15" customHeight="1" x14ac:dyDescent="0.2">
      <c r="B42" s="99" t="s">
        <v>42</v>
      </c>
      <c r="C42" s="100"/>
      <c r="D42" s="100"/>
      <c r="E42" s="100"/>
      <c r="F42" s="100"/>
      <c r="G42" s="100"/>
      <c r="H42" s="100"/>
      <c r="I42" s="101">
        <v>180.32</v>
      </c>
      <c r="J42" s="31"/>
      <c r="K42" s="32"/>
    </row>
    <row r="43" spans="2:19" ht="15" customHeight="1" x14ac:dyDescent="0.2">
      <c r="B43" s="29" t="s">
        <v>43</v>
      </c>
      <c r="C43" s="25"/>
      <c r="D43" s="25"/>
      <c r="E43" s="25"/>
      <c r="F43" s="25"/>
      <c r="G43" s="25"/>
      <c r="H43" s="25"/>
      <c r="I43" s="30">
        <v>354.19</v>
      </c>
      <c r="J43" s="31"/>
      <c r="K43" s="32"/>
    </row>
    <row r="44" spans="2:19" ht="15" customHeight="1" x14ac:dyDescent="0.2">
      <c r="B44" s="24" t="s">
        <v>24</v>
      </c>
      <c r="C44" s="25"/>
      <c r="D44" s="25"/>
      <c r="E44" s="25"/>
      <c r="F44" s="25"/>
      <c r="G44" s="25"/>
      <c r="H44" s="25"/>
      <c r="I44" s="28"/>
      <c r="J44" s="55">
        <f>ROUND(SUM(J5+J33+J28+J20+J11)+J36,2)</f>
        <v>12469.43</v>
      </c>
      <c r="K44" s="58"/>
    </row>
    <row r="45" spans="2:19" ht="15" customHeight="1" x14ac:dyDescent="0.2">
      <c r="B45" s="24" t="s">
        <v>104</v>
      </c>
      <c r="C45" s="25"/>
      <c r="D45" s="25"/>
      <c r="E45" s="25"/>
      <c r="F45" s="25"/>
      <c r="G45" s="25"/>
      <c r="H45" s="25"/>
      <c r="I45" s="28"/>
      <c r="J45" s="55">
        <f>J44*Motorista!L51</f>
        <v>1246.9430000000002</v>
      </c>
      <c r="K45" s="43"/>
    </row>
    <row r="46" spans="2:19" ht="15" customHeight="1" x14ac:dyDescent="0.2">
      <c r="B46" s="24" t="s">
        <v>99</v>
      </c>
      <c r="C46" s="25"/>
      <c r="D46" s="25"/>
      <c r="E46" s="25"/>
      <c r="F46" s="25"/>
      <c r="G46" s="25"/>
      <c r="H46" s="25"/>
      <c r="I46" s="59"/>
      <c r="J46" s="60">
        <f>I47*0.0865</f>
        <v>1298.8139349999999</v>
      </c>
      <c r="K46" s="43"/>
      <c r="M46" s="58"/>
    </row>
    <row r="47" spans="2:19" ht="15" customHeight="1" thickBot="1" x14ac:dyDescent="0.25">
      <c r="B47" s="196" t="s">
        <v>100</v>
      </c>
      <c r="C47" s="197"/>
      <c r="D47" s="197"/>
      <c r="E47" s="197"/>
      <c r="F47" s="197"/>
      <c r="G47" s="198"/>
      <c r="H47" s="61"/>
      <c r="I47" s="238">
        <f>ROUND((J44+J45)/(1-8.65%),2)</f>
        <v>15015.19</v>
      </c>
      <c r="J47" s="239"/>
      <c r="K47" s="43"/>
      <c r="L47" s="32"/>
    </row>
    <row r="48" spans="2:19" s="65" customFormat="1" ht="12.95" customHeight="1" thickTop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5">
    <mergeCell ref="B2:J3"/>
    <mergeCell ref="I4:J4"/>
    <mergeCell ref="F10:G10"/>
    <mergeCell ref="B47:G47"/>
    <mergeCell ref="I47:J47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showGridLines="0" zoomScaleNormal="100" workbookViewId="0">
      <selection activeCell="I6" sqref="I6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120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f>SUM(I6:I9)</f>
        <v>7079.6898545454542</v>
      </c>
      <c r="K5" s="28"/>
    </row>
    <row r="6" spans="2:15" ht="15" customHeight="1" x14ac:dyDescent="0.2">
      <c r="B6" s="99" t="s">
        <v>3</v>
      </c>
      <c r="C6" s="100"/>
      <c r="D6" s="100"/>
      <c r="E6" s="100"/>
      <c r="F6" s="100"/>
      <c r="G6" s="100"/>
      <c r="H6" s="100"/>
      <c r="I6" s="101">
        <v>5164.2299999999996</v>
      </c>
      <c r="J6" s="31"/>
      <c r="K6" s="32"/>
    </row>
    <row r="7" spans="2:15" ht="15" customHeight="1" x14ac:dyDescent="0.2">
      <c r="B7" s="29" t="s">
        <v>103</v>
      </c>
      <c r="C7" s="25"/>
      <c r="D7" s="25"/>
      <c r="E7" s="25"/>
      <c r="F7" s="25"/>
      <c r="G7" s="25"/>
      <c r="H7" s="25">
        <v>32</v>
      </c>
      <c r="I7" s="30"/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f>SUM(I6)*0.3</f>
        <v>1549.2689999999998</v>
      </c>
      <c r="J8" s="31"/>
      <c r="K8" s="32"/>
      <c r="L8" s="33"/>
    </row>
    <row r="9" spans="2:15" ht="15" customHeight="1" x14ac:dyDescent="0.2">
      <c r="B9" s="29" t="s">
        <v>110</v>
      </c>
      <c r="C9" s="25"/>
      <c r="D9" s="25"/>
      <c r="E9" s="25"/>
      <c r="F9" s="25"/>
      <c r="G9" s="25"/>
      <c r="H9" s="25"/>
      <c r="I9" s="30">
        <f>SUM(I6,I8)/220*2*6</f>
        <v>366.1908545454545</v>
      </c>
      <c r="J9" s="31"/>
      <c r="K9" s="32"/>
      <c r="L9" s="33"/>
    </row>
    <row r="10" spans="2:15" ht="15" customHeight="1" x14ac:dyDescent="0.2">
      <c r="B10" s="34" t="s">
        <v>23</v>
      </c>
      <c r="C10" s="35"/>
      <c r="D10" s="35"/>
      <c r="E10" s="35"/>
      <c r="F10" s="194">
        <f>SUM(F11+F20+F28+F33)</f>
        <v>0.74913680000000016</v>
      </c>
      <c r="G10" s="195"/>
      <c r="H10" s="36"/>
      <c r="I10" s="37"/>
      <c r="J10" s="38"/>
    </row>
    <row r="11" spans="2:15" ht="15" customHeight="1" x14ac:dyDescent="0.2">
      <c r="B11" s="24" t="s">
        <v>6</v>
      </c>
      <c r="C11" s="25"/>
      <c r="D11" s="25"/>
      <c r="E11" s="25"/>
      <c r="F11" s="39">
        <f>SUM(F12:F19)</f>
        <v>0.36800000000000005</v>
      </c>
      <c r="G11" s="40"/>
      <c r="H11" s="25"/>
      <c r="I11" s="41">
        <f>ROUND(SUM(I$6:I$8)*F11,2)</f>
        <v>2470.5700000000002</v>
      </c>
      <c r="J11" s="42">
        <f>SUM(I12:I19)</f>
        <v>2470.5574750000001</v>
      </c>
      <c r="K11" s="43"/>
    </row>
    <row r="12" spans="2:15" ht="15" customHeight="1" x14ac:dyDescent="0.2">
      <c r="B12" s="29" t="s">
        <v>7</v>
      </c>
      <c r="C12" s="25"/>
      <c r="D12" s="25"/>
      <c r="E12" s="25"/>
      <c r="F12" s="44">
        <v>1.4999999999999999E-2</v>
      </c>
      <c r="G12" s="25"/>
      <c r="H12" s="25"/>
      <c r="I12" s="41">
        <f t="shared" ref="I12:I18" si="0">ROUND(SUM(I$6:I$8)*F12,2)</f>
        <v>100.7</v>
      </c>
      <c r="J12" s="45"/>
    </row>
    <row r="13" spans="2:15" ht="15" customHeight="1" x14ac:dyDescent="0.2">
      <c r="B13" s="29" t="s">
        <v>8</v>
      </c>
      <c r="C13" s="25"/>
      <c r="D13" s="25"/>
      <c r="E13" s="25"/>
      <c r="F13" s="44">
        <v>0.2</v>
      </c>
      <c r="G13" s="25"/>
      <c r="H13" s="25"/>
      <c r="I13" s="41">
        <f t="shared" si="0"/>
        <v>1342.7</v>
      </c>
      <c r="J13" s="45"/>
      <c r="O13" s="46"/>
    </row>
    <row r="14" spans="2:15" ht="15" customHeight="1" x14ac:dyDescent="0.2">
      <c r="B14" s="29" t="s">
        <v>9</v>
      </c>
      <c r="C14" s="25"/>
      <c r="D14" s="25"/>
      <c r="E14" s="25"/>
      <c r="F14" s="44">
        <v>0.01</v>
      </c>
      <c r="G14" s="25"/>
      <c r="H14" s="25"/>
      <c r="I14" s="41">
        <f t="shared" si="0"/>
        <v>67.13</v>
      </c>
      <c r="J14" s="45"/>
      <c r="N14" s="33"/>
      <c r="O14" s="46"/>
    </row>
    <row r="15" spans="2:15" ht="15" customHeight="1" x14ac:dyDescent="0.2">
      <c r="B15" s="29" t="s">
        <v>10</v>
      </c>
      <c r="C15" s="25"/>
      <c r="D15" s="25"/>
      <c r="E15" s="25"/>
      <c r="F15" s="44">
        <v>0.03</v>
      </c>
      <c r="G15" s="25"/>
      <c r="H15" s="25"/>
      <c r="I15" s="41">
        <f t="shared" si="0"/>
        <v>201.4</v>
      </c>
      <c r="J15" s="45"/>
      <c r="N15" s="33"/>
    </row>
    <row r="16" spans="2:15" ht="15" customHeight="1" x14ac:dyDescent="0.2">
      <c r="B16" s="29" t="s">
        <v>11</v>
      </c>
      <c r="C16" s="25"/>
      <c r="D16" s="25"/>
      <c r="E16" s="25"/>
      <c r="F16" s="44">
        <v>0.08</v>
      </c>
      <c r="G16" s="25"/>
      <c r="H16" s="25"/>
      <c r="I16" s="41">
        <f t="shared" si="0"/>
        <v>537.08000000000004</v>
      </c>
      <c r="J16" s="45"/>
      <c r="N16" s="33"/>
    </row>
    <row r="17" spans="2:14" ht="15" customHeight="1" x14ac:dyDescent="0.2">
      <c r="B17" s="29" t="s">
        <v>12</v>
      </c>
      <c r="C17" s="25"/>
      <c r="D17" s="25"/>
      <c r="E17" s="25"/>
      <c r="F17" s="44">
        <v>2E-3</v>
      </c>
      <c r="G17" s="25"/>
      <c r="H17" s="25"/>
      <c r="I17" s="41">
        <f t="shared" si="0"/>
        <v>13.43</v>
      </c>
      <c r="J17" s="45"/>
      <c r="N17" s="33"/>
    </row>
    <row r="18" spans="2:14" ht="15" customHeight="1" x14ac:dyDescent="0.2">
      <c r="B18" s="29" t="s">
        <v>13</v>
      </c>
      <c r="C18" s="25"/>
      <c r="D18" s="25"/>
      <c r="E18" s="25"/>
      <c r="F18" s="44">
        <v>6.0000000000000001E-3</v>
      </c>
      <c r="G18" s="25"/>
      <c r="H18" s="25"/>
      <c r="I18" s="41">
        <f t="shared" si="0"/>
        <v>40.28</v>
      </c>
      <c r="J18" s="45"/>
    </row>
    <row r="19" spans="2:14" ht="15" customHeight="1" x14ac:dyDescent="0.2">
      <c r="B19" s="29" t="s">
        <v>14</v>
      </c>
      <c r="C19" s="25"/>
      <c r="D19" s="25"/>
      <c r="E19" s="25"/>
      <c r="F19" s="44">
        <v>2.5000000000000001E-2</v>
      </c>
      <c r="G19" s="25"/>
      <c r="H19" s="25"/>
      <c r="I19" s="41">
        <f t="shared" ref="I19" si="1">SUM(I$6:I$8)*F19</f>
        <v>167.83747500000001</v>
      </c>
      <c r="J19" s="42"/>
    </row>
    <row r="20" spans="2:14" ht="15" customHeight="1" x14ac:dyDescent="0.2">
      <c r="B20" s="24" t="s">
        <v>15</v>
      </c>
      <c r="C20" s="25"/>
      <c r="D20" s="25"/>
      <c r="E20" s="25"/>
      <c r="F20" s="39">
        <f>SUM(F21:F27)</f>
        <v>0.22510000000000002</v>
      </c>
      <c r="G20" s="25"/>
      <c r="H20" s="25"/>
      <c r="I20" s="41">
        <f>ROUND(SUM(I$6:I$8)*F20,2)</f>
        <v>1511.21</v>
      </c>
      <c r="J20" s="42">
        <f>SUM(I21:I27)</f>
        <v>1511.2044666999998</v>
      </c>
      <c r="K20" s="43"/>
    </row>
    <row r="21" spans="2:14" ht="15" customHeight="1" x14ac:dyDescent="0.2">
      <c r="B21" s="29" t="s">
        <v>16</v>
      </c>
      <c r="C21" s="25"/>
      <c r="D21" s="25"/>
      <c r="E21" s="25"/>
      <c r="F21" s="44">
        <v>5.4999999999999997E-3</v>
      </c>
      <c r="G21" s="25"/>
      <c r="H21" s="25"/>
      <c r="I21" s="41">
        <f t="shared" ref="I21:I26" si="2">ROUND(SUM(I$6:I$8)*F21,2)</f>
        <v>36.92</v>
      </c>
      <c r="J21" s="42"/>
    </row>
    <row r="22" spans="2:14" ht="15" customHeight="1" x14ac:dyDescent="0.2">
      <c r="B22" s="29" t="s">
        <v>17</v>
      </c>
      <c r="C22" s="25"/>
      <c r="D22" s="25"/>
      <c r="E22" s="25"/>
      <c r="F22" s="44">
        <v>0.1111</v>
      </c>
      <c r="G22" s="25"/>
      <c r="H22" s="25"/>
      <c r="I22" s="41">
        <f t="shared" si="2"/>
        <v>745.87</v>
      </c>
      <c r="J22" s="42"/>
    </row>
    <row r="23" spans="2:14" ht="15" customHeight="1" x14ac:dyDescent="0.2">
      <c r="B23" s="29" t="s">
        <v>27</v>
      </c>
      <c r="C23" s="25"/>
      <c r="D23" s="25"/>
      <c r="E23" s="25"/>
      <c r="F23" s="44">
        <v>4.3E-3</v>
      </c>
      <c r="G23" s="25"/>
      <c r="H23" s="25"/>
      <c r="I23" s="41">
        <f t="shared" si="2"/>
        <v>28.87</v>
      </c>
      <c r="J23" s="42"/>
    </row>
    <row r="24" spans="2:14" ht="15" customHeight="1" x14ac:dyDescent="0.2">
      <c r="B24" s="29" t="s">
        <v>28</v>
      </c>
      <c r="C24" s="25"/>
      <c r="D24" s="25"/>
      <c r="E24" s="25"/>
      <c r="F24" s="44">
        <v>1.1999999999999999E-3</v>
      </c>
      <c r="G24" s="25"/>
      <c r="H24" s="25"/>
      <c r="I24" s="41">
        <f t="shared" si="2"/>
        <v>8.06</v>
      </c>
      <c r="J24" s="42"/>
    </row>
    <row r="25" spans="2:14" ht="15" customHeight="1" x14ac:dyDescent="0.2">
      <c r="B25" s="29" t="s">
        <v>29</v>
      </c>
      <c r="C25" s="25"/>
      <c r="D25" s="25"/>
      <c r="E25" s="25"/>
      <c r="F25" s="44">
        <v>7.7000000000000002E-3</v>
      </c>
      <c r="G25" s="25"/>
      <c r="H25" s="25"/>
      <c r="I25" s="41">
        <f t="shared" si="2"/>
        <v>51.69</v>
      </c>
      <c r="J25" s="42"/>
    </row>
    <row r="26" spans="2:14" ht="15" customHeight="1" x14ac:dyDescent="0.2">
      <c r="B26" s="29" t="s">
        <v>30</v>
      </c>
      <c r="C26" s="25"/>
      <c r="D26" s="25"/>
      <c r="E26" s="25"/>
      <c r="F26" s="44">
        <v>1.2E-2</v>
      </c>
      <c r="G26" s="25"/>
      <c r="H26" s="25"/>
      <c r="I26" s="41">
        <f t="shared" si="2"/>
        <v>80.56</v>
      </c>
      <c r="J26" s="42"/>
    </row>
    <row r="27" spans="2:14" ht="15" customHeight="1" x14ac:dyDescent="0.2">
      <c r="B27" s="29" t="s">
        <v>18</v>
      </c>
      <c r="C27" s="25"/>
      <c r="D27" s="25"/>
      <c r="E27" s="25"/>
      <c r="F27" s="44">
        <v>8.3299999999999999E-2</v>
      </c>
      <c r="G27" s="25"/>
      <c r="H27" s="25"/>
      <c r="I27" s="41">
        <f t="shared" ref="I27" si="3">SUM(I$6:I$8)*F27</f>
        <v>559.23446669999998</v>
      </c>
      <c r="J27" s="42"/>
    </row>
    <row r="28" spans="2:14" ht="15" customHeight="1" x14ac:dyDescent="0.2">
      <c r="B28" s="24" t="s">
        <v>19</v>
      </c>
      <c r="C28" s="25"/>
      <c r="D28" s="25"/>
      <c r="E28" s="25"/>
      <c r="F28" s="39">
        <f>SUM(F29:F31)</f>
        <v>7.3200000000000001E-2</v>
      </c>
      <c r="G28" s="25"/>
      <c r="H28" s="25"/>
      <c r="I28" s="41">
        <f>ROUND(SUM(I$6:I$8)*F28,2)</f>
        <v>491.43</v>
      </c>
      <c r="J28" s="42">
        <f>SUM(I29:I31)</f>
        <v>491.42996000000005</v>
      </c>
      <c r="K28" s="43"/>
    </row>
    <row r="29" spans="2:14" ht="15" customHeight="1" x14ac:dyDescent="0.2">
      <c r="B29" s="29" t="s">
        <v>31</v>
      </c>
      <c r="C29" s="25"/>
      <c r="D29" s="25"/>
      <c r="E29" s="25"/>
      <c r="F29" s="44">
        <v>2.12E-2</v>
      </c>
      <c r="G29" s="25"/>
      <c r="H29" s="25"/>
      <c r="I29" s="41">
        <f t="shared" ref="I29:I30" si="4">ROUND(SUM(I$6:I$8)*F29,2)</f>
        <v>142.33000000000001</v>
      </c>
      <c r="J29" s="42"/>
    </row>
    <row r="30" spans="2:14" ht="15" customHeight="1" x14ac:dyDescent="0.2">
      <c r="B30" s="29" t="s">
        <v>32</v>
      </c>
      <c r="C30" s="25"/>
      <c r="D30" s="25"/>
      <c r="E30" s="25"/>
      <c r="F30" s="44">
        <v>1.2E-2</v>
      </c>
      <c r="G30" s="25"/>
      <c r="H30" s="25"/>
      <c r="I30" s="41">
        <f t="shared" si="4"/>
        <v>80.56</v>
      </c>
      <c r="J30" s="42"/>
    </row>
    <row r="31" spans="2:14" ht="15" customHeight="1" x14ac:dyDescent="0.2">
      <c r="B31" s="29" t="s">
        <v>33</v>
      </c>
      <c r="C31" s="25"/>
      <c r="D31" s="25"/>
      <c r="E31" s="25"/>
      <c r="F31" s="44">
        <v>0.04</v>
      </c>
      <c r="G31" s="25"/>
      <c r="H31" s="25"/>
      <c r="I31" s="41">
        <f>SUM(I$6:I$8)*F31</f>
        <v>268.53996000000001</v>
      </c>
      <c r="J31" s="42"/>
    </row>
    <row r="32" spans="2:14" ht="15" customHeight="1" x14ac:dyDescent="0.2">
      <c r="B32" s="24" t="s">
        <v>35</v>
      </c>
      <c r="C32" s="25"/>
      <c r="D32" s="25"/>
      <c r="E32" s="25"/>
      <c r="F32" s="44"/>
      <c r="G32" s="25"/>
      <c r="H32" s="25"/>
      <c r="I32" s="41">
        <f>ROUND(SUM(I$6:I$8)*F32,2)</f>
        <v>0</v>
      </c>
      <c r="J32" s="42"/>
    </row>
    <row r="33" spans="2:19" ht="15" customHeight="1" x14ac:dyDescent="0.2">
      <c r="B33" s="29" t="s">
        <v>36</v>
      </c>
      <c r="C33" s="49"/>
      <c r="D33" s="49"/>
      <c r="E33" s="49"/>
      <c r="F33" s="39">
        <f>SUM(F11*F20)</f>
        <v>8.2836800000000016E-2</v>
      </c>
      <c r="G33" s="25"/>
      <c r="H33" s="25"/>
      <c r="I33" s="41">
        <f>SUM(I$6:I$8)*F33</f>
        <v>556.12477396320014</v>
      </c>
      <c r="J33" s="42">
        <f>SUM(I33)</f>
        <v>556.12477396320014</v>
      </c>
      <c r="K33" s="43"/>
    </row>
    <row r="34" spans="2:19" ht="15" customHeight="1" x14ac:dyDescent="0.2">
      <c r="B34" s="50" t="s">
        <v>34</v>
      </c>
      <c r="C34" s="51"/>
      <c r="D34" s="51"/>
      <c r="E34" s="51"/>
      <c r="F34" s="52"/>
      <c r="G34" s="51"/>
      <c r="H34" s="51"/>
      <c r="I34" s="53"/>
      <c r="J34" s="54">
        <f>J33+J28+J20+J11+J5</f>
        <v>12109.006530208655</v>
      </c>
      <c r="K34" s="32"/>
    </row>
    <row r="35" spans="2:19" ht="15" customHeight="1" x14ac:dyDescent="0.2">
      <c r="B35" s="29"/>
      <c r="C35" s="25"/>
      <c r="D35" s="25"/>
      <c r="E35" s="25"/>
      <c r="F35" s="44"/>
      <c r="G35" s="25"/>
      <c r="H35" s="25"/>
      <c r="I35" s="41"/>
      <c r="J35" s="45"/>
    </row>
    <row r="36" spans="2:19" ht="15" customHeight="1" x14ac:dyDescent="0.2">
      <c r="B36" s="24" t="s">
        <v>25</v>
      </c>
      <c r="C36" s="25"/>
      <c r="D36" s="25"/>
      <c r="E36" s="25"/>
      <c r="F36" s="25"/>
      <c r="G36" s="25"/>
      <c r="H36" s="25"/>
      <c r="I36" s="28"/>
      <c r="J36" s="55">
        <f>ROUND(SUM(I37:I43),2)</f>
        <v>1571.35</v>
      </c>
      <c r="K36" s="43"/>
    </row>
    <row r="37" spans="2:19" ht="15" customHeight="1" x14ac:dyDescent="0.2">
      <c r="B37" s="99" t="s">
        <v>119</v>
      </c>
      <c r="C37" s="100"/>
      <c r="D37" s="100"/>
      <c r="E37" s="100"/>
      <c r="F37" s="100"/>
      <c r="G37" s="100"/>
      <c r="H37" s="100"/>
      <c r="I37" s="103"/>
      <c r="J37" s="31"/>
      <c r="K37" s="32"/>
    </row>
    <row r="38" spans="2:19" ht="15" customHeight="1" x14ac:dyDescent="0.2">
      <c r="B38" s="99" t="s">
        <v>26</v>
      </c>
      <c r="C38" s="100"/>
      <c r="D38" s="100"/>
      <c r="E38" s="100"/>
      <c r="F38" s="100"/>
      <c r="G38" s="100"/>
      <c r="H38" s="100"/>
      <c r="I38" s="101">
        <v>850</v>
      </c>
      <c r="J38" s="31"/>
      <c r="K38" s="32"/>
    </row>
    <row r="39" spans="2:19" ht="15" customHeight="1" x14ac:dyDescent="0.2">
      <c r="B39" s="29" t="s">
        <v>20</v>
      </c>
      <c r="C39" s="25"/>
      <c r="D39" s="25"/>
      <c r="E39" s="25"/>
      <c r="F39" s="25"/>
      <c r="G39" s="25"/>
      <c r="H39" s="25"/>
      <c r="I39" s="30">
        <v>135.32</v>
      </c>
      <c r="J39" s="57"/>
      <c r="K39" s="32"/>
    </row>
    <row r="40" spans="2:19" ht="15" customHeight="1" x14ac:dyDescent="0.2">
      <c r="B40" s="29" t="s">
        <v>21</v>
      </c>
      <c r="C40" s="25"/>
      <c r="D40" s="25"/>
      <c r="E40" s="25"/>
      <c r="F40" s="25"/>
      <c r="G40" s="25"/>
      <c r="H40" s="25"/>
      <c r="I40" s="30">
        <f>Motoboy!I39</f>
        <v>34.860042</v>
      </c>
      <c r="J40" s="31"/>
      <c r="K40" s="32"/>
    </row>
    <row r="41" spans="2:19" ht="15" customHeight="1" x14ac:dyDescent="0.2">
      <c r="B41" s="29" t="s">
        <v>22</v>
      </c>
      <c r="C41" s="25"/>
      <c r="D41" s="25"/>
      <c r="E41" s="25"/>
      <c r="F41" s="25"/>
      <c r="G41" s="25"/>
      <c r="H41" s="25"/>
      <c r="I41" s="30">
        <f>'SUP TERMINAIS ADM'!I44</f>
        <v>16.663499999999999</v>
      </c>
      <c r="J41" s="31"/>
      <c r="K41" s="32"/>
    </row>
    <row r="42" spans="2:19" ht="15" customHeight="1" x14ac:dyDescent="0.2">
      <c r="B42" s="99" t="s">
        <v>42</v>
      </c>
      <c r="C42" s="100"/>
      <c r="D42" s="100"/>
      <c r="E42" s="100"/>
      <c r="F42" s="100"/>
      <c r="G42" s="100"/>
      <c r="H42" s="100"/>
      <c r="I42" s="101">
        <v>180.32</v>
      </c>
      <c r="J42" s="31"/>
      <c r="K42" s="32"/>
    </row>
    <row r="43" spans="2:19" ht="15" customHeight="1" x14ac:dyDescent="0.2">
      <c r="B43" s="29" t="s">
        <v>43</v>
      </c>
      <c r="C43" s="25"/>
      <c r="D43" s="25"/>
      <c r="E43" s="25"/>
      <c r="F43" s="25"/>
      <c r="G43" s="25"/>
      <c r="H43" s="25"/>
      <c r="I43" s="30">
        <v>354.19</v>
      </c>
      <c r="J43" s="31"/>
      <c r="K43" s="32"/>
    </row>
    <row r="44" spans="2:19" ht="15" customHeight="1" x14ac:dyDescent="0.2">
      <c r="B44" s="24" t="s">
        <v>24</v>
      </c>
      <c r="C44" s="25"/>
      <c r="D44" s="25"/>
      <c r="E44" s="25"/>
      <c r="F44" s="25"/>
      <c r="G44" s="25"/>
      <c r="H44" s="25"/>
      <c r="I44" s="28"/>
      <c r="J44" s="55">
        <f>ROUND(SUM(J5+J33+J28+J20+J11)+J36,2)</f>
        <v>13680.36</v>
      </c>
      <c r="K44" s="58"/>
    </row>
    <row r="45" spans="2:19" ht="15" customHeight="1" x14ac:dyDescent="0.2">
      <c r="B45" s="24" t="s">
        <v>104</v>
      </c>
      <c r="C45" s="25"/>
      <c r="D45" s="25"/>
      <c r="E45" s="25"/>
      <c r="F45" s="25"/>
      <c r="G45" s="25"/>
      <c r="H45" s="25"/>
      <c r="I45" s="28"/>
      <c r="J45" s="55">
        <f>J44*Motorista!L51</f>
        <v>1368.0360000000001</v>
      </c>
      <c r="K45" s="43"/>
    </row>
    <row r="46" spans="2:19" ht="15" customHeight="1" x14ac:dyDescent="0.2">
      <c r="B46" s="24" t="s">
        <v>99</v>
      </c>
      <c r="C46" s="25"/>
      <c r="D46" s="25"/>
      <c r="E46" s="25"/>
      <c r="F46" s="25"/>
      <c r="G46" s="25"/>
      <c r="H46" s="25"/>
      <c r="I46" s="59"/>
      <c r="J46" s="60">
        <f>I47*0.0865</f>
        <v>1424.94391</v>
      </c>
      <c r="K46" s="43"/>
      <c r="M46" s="58"/>
    </row>
    <row r="47" spans="2:19" ht="15" customHeight="1" thickBot="1" x14ac:dyDescent="0.25">
      <c r="B47" s="196" t="s">
        <v>100</v>
      </c>
      <c r="C47" s="197"/>
      <c r="D47" s="197"/>
      <c r="E47" s="197"/>
      <c r="F47" s="197"/>
      <c r="G47" s="198"/>
      <c r="H47" s="61"/>
      <c r="I47" s="238">
        <f>ROUND((J44+J45)/(1-8.65%),2)</f>
        <v>16473.34</v>
      </c>
      <c r="J47" s="239"/>
      <c r="K47" s="43"/>
      <c r="L47" s="32"/>
    </row>
    <row r="48" spans="2:19" s="65" customFormat="1" ht="12.95" customHeight="1" thickTop="1" x14ac:dyDescent="0.2">
      <c r="B48" s="62"/>
      <c r="C48" s="63"/>
      <c r="D48" s="63"/>
      <c r="E48" s="63"/>
      <c r="F48" s="63"/>
      <c r="G48" s="63"/>
      <c r="H48" s="63"/>
      <c r="I48" s="64"/>
      <c r="J48" s="64"/>
      <c r="K48" s="63"/>
      <c r="L48" s="63"/>
      <c r="M48" s="63"/>
      <c r="N48" s="63"/>
      <c r="O48" s="63"/>
      <c r="P48" s="63"/>
      <c r="Q48" s="63"/>
      <c r="R48" s="63"/>
      <c r="S48" s="63"/>
    </row>
  </sheetData>
  <mergeCells count="5">
    <mergeCell ref="B2:J3"/>
    <mergeCell ref="I4:J4"/>
    <mergeCell ref="F10:G10"/>
    <mergeCell ref="B47:G47"/>
    <mergeCell ref="I47:J47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tabSelected="1" topLeftCell="A7" zoomScaleNormal="100" zoomScaleSheetLayoutView="110" workbookViewId="0">
      <selection activeCell="I19" sqref="I19"/>
    </sheetView>
  </sheetViews>
  <sheetFormatPr defaultRowHeight="15" x14ac:dyDescent="0.25"/>
  <cols>
    <col min="1" max="1" width="9.140625" style="114"/>
    <col min="2" max="2" width="38.85546875" bestFit="1" customWidth="1"/>
    <col min="3" max="3" width="11.28515625" style="114" customWidth="1"/>
    <col min="4" max="5" width="11.28515625" customWidth="1"/>
    <col min="6" max="7" width="14.5703125" customWidth="1"/>
    <col min="9" max="9" width="12.7109375" bestFit="1" customWidth="1"/>
  </cols>
  <sheetData>
    <row r="1" spans="1:9" ht="32.25" customHeight="1" x14ac:dyDescent="0.25">
      <c r="A1" s="253" t="s">
        <v>128</v>
      </c>
      <c r="B1" s="253"/>
      <c r="C1" s="253"/>
      <c r="D1" s="253"/>
      <c r="E1" s="253"/>
      <c r="F1" s="253"/>
      <c r="G1" s="253"/>
    </row>
    <row r="2" spans="1:9" x14ac:dyDescent="0.25">
      <c r="A2" s="251" t="s">
        <v>161</v>
      </c>
      <c r="B2" s="251" t="s">
        <v>121</v>
      </c>
      <c r="C2" s="251" t="s">
        <v>122</v>
      </c>
      <c r="D2" s="138"/>
      <c r="E2" s="252" t="s">
        <v>126</v>
      </c>
      <c r="F2" s="252"/>
      <c r="G2" s="252"/>
    </row>
    <row r="3" spans="1:9" x14ac:dyDescent="0.25">
      <c r="A3" s="251"/>
      <c r="B3" s="251"/>
      <c r="C3" s="251"/>
      <c r="D3" s="139" t="s">
        <v>134</v>
      </c>
      <c r="E3" s="140" t="s">
        <v>127</v>
      </c>
      <c r="F3" s="140" t="s">
        <v>123</v>
      </c>
      <c r="G3" s="140" t="s">
        <v>124</v>
      </c>
      <c r="I3" s="137"/>
    </row>
    <row r="4" spans="1:9" x14ac:dyDescent="0.25">
      <c r="A4" s="141" t="s">
        <v>162</v>
      </c>
      <c r="B4" s="109" t="s">
        <v>182</v>
      </c>
      <c r="C4" s="141">
        <f>15+5+1</f>
        <v>21</v>
      </c>
      <c r="D4" s="142">
        <f>'Assistente I'!I6</f>
        <v>2518.85</v>
      </c>
      <c r="E4" s="142">
        <f>'Assistente I'!I50</f>
        <v>9217.31</v>
      </c>
      <c r="F4" s="142">
        <f>E4*C4</f>
        <v>193563.50999999998</v>
      </c>
      <c r="G4" s="143">
        <f>F4*12</f>
        <v>2322762.1199999996</v>
      </c>
      <c r="I4" s="110"/>
    </row>
    <row r="5" spans="1:9" x14ac:dyDescent="0.25">
      <c r="A5" s="141" t="s">
        <v>163</v>
      </c>
      <c r="B5" s="109" t="s">
        <v>125</v>
      </c>
      <c r="C5" s="141">
        <v>34</v>
      </c>
      <c r="D5" s="142">
        <f>'Analista PL'!I6</f>
        <v>4647.8</v>
      </c>
      <c r="E5" s="142">
        <f>'Analista PL 2'!I50</f>
        <v>15318.77</v>
      </c>
      <c r="F5" s="142">
        <f t="shared" ref="F5" si="0">E5*C5</f>
        <v>520838.18</v>
      </c>
      <c r="G5" s="143">
        <f t="shared" ref="G5" si="1">F5*12</f>
        <v>6250058.1600000001</v>
      </c>
      <c r="I5" s="110"/>
    </row>
    <row r="6" spans="1:9" ht="26.25" x14ac:dyDescent="0.25">
      <c r="A6" s="141" t="s">
        <v>164</v>
      </c>
      <c r="B6" s="109" t="s">
        <v>143</v>
      </c>
      <c r="C6" s="141">
        <v>7</v>
      </c>
      <c r="D6" s="144">
        <f>Motorista!I6</f>
        <v>2127.56</v>
      </c>
      <c r="E6" s="144">
        <f>Motorista!I51</f>
        <v>9926.19</v>
      </c>
      <c r="F6" s="142">
        <f>E6*C6</f>
        <v>69483.33</v>
      </c>
      <c r="G6" s="143">
        <f>F6*12</f>
        <v>833799.96</v>
      </c>
    </row>
    <row r="7" spans="1:9" ht="26.25" x14ac:dyDescent="0.25">
      <c r="A7" s="141" t="s">
        <v>165</v>
      </c>
      <c r="B7" s="109" t="s">
        <v>144</v>
      </c>
      <c r="C7" s="141">
        <v>6</v>
      </c>
      <c r="D7" s="144">
        <f>'Motorista 12X36 Diurno'!I6</f>
        <v>2127.56</v>
      </c>
      <c r="E7" s="144">
        <f>'Motorista 12X36 Diurno'!I50</f>
        <v>7987.89</v>
      </c>
      <c r="F7" s="142">
        <f>E7*C7</f>
        <v>47927.340000000004</v>
      </c>
      <c r="G7" s="143">
        <f t="shared" ref="G7:G18" si="2">F7*12</f>
        <v>575128.08000000007</v>
      </c>
    </row>
    <row r="8" spans="1:9" ht="26.25" x14ac:dyDescent="0.25">
      <c r="A8" s="141" t="s">
        <v>166</v>
      </c>
      <c r="B8" s="109" t="s">
        <v>145</v>
      </c>
      <c r="C8" s="141">
        <v>6</v>
      </c>
      <c r="D8" s="144">
        <f>'Motorista 12X36 Noturno'!I6</f>
        <v>2127.56</v>
      </c>
      <c r="E8" s="144">
        <f>'Motorista 12X36 Noturno'!I50</f>
        <v>8750.48</v>
      </c>
      <c r="F8" s="142">
        <f t="shared" ref="F8:F18" si="3">E8*C8</f>
        <v>52502.879999999997</v>
      </c>
      <c r="G8" s="143">
        <f t="shared" si="2"/>
        <v>630034.55999999994</v>
      </c>
    </row>
    <row r="9" spans="1:9" x14ac:dyDescent="0.25">
      <c r="A9" s="141" t="s">
        <v>167</v>
      </c>
      <c r="B9" s="109" t="s">
        <v>129</v>
      </c>
      <c r="C9" s="141">
        <v>1</v>
      </c>
      <c r="D9" s="144">
        <f>Motoboy!I6</f>
        <v>1102.1600000000001</v>
      </c>
      <c r="E9" s="144">
        <f>Motoboy!I45</f>
        <v>5388.8</v>
      </c>
      <c r="F9" s="142">
        <f t="shared" si="3"/>
        <v>5388.8</v>
      </c>
      <c r="G9" s="143">
        <f t="shared" si="2"/>
        <v>64665.600000000006</v>
      </c>
    </row>
    <row r="10" spans="1:9" x14ac:dyDescent="0.25">
      <c r="A10" s="141" t="s">
        <v>168</v>
      </c>
      <c r="B10" s="109" t="s">
        <v>130</v>
      </c>
      <c r="C10" s="141">
        <v>1</v>
      </c>
      <c r="D10" s="144">
        <f>Reprografia!I6</f>
        <v>2598.54</v>
      </c>
      <c r="E10" s="144">
        <f>Reprografia!I45</f>
        <v>8944.0499999999993</v>
      </c>
      <c r="F10" s="142">
        <f t="shared" si="3"/>
        <v>8944.0499999999993</v>
      </c>
      <c r="G10" s="143">
        <f t="shared" si="2"/>
        <v>107328.59999999999</v>
      </c>
    </row>
    <row r="11" spans="1:9" x14ac:dyDescent="0.25">
      <c r="A11" s="141" t="s">
        <v>169</v>
      </c>
      <c r="B11" s="109" t="s">
        <v>154</v>
      </c>
      <c r="C11" s="145">
        <v>5</v>
      </c>
      <c r="D11" s="144">
        <f>Recepcionista!I6</f>
        <v>1644.02</v>
      </c>
      <c r="E11" s="144">
        <f>Recepcionista!I45</f>
        <v>6546.58</v>
      </c>
      <c r="F11" s="142">
        <f t="shared" si="3"/>
        <v>32732.9</v>
      </c>
      <c r="G11" s="143">
        <f t="shared" si="2"/>
        <v>392794.80000000005</v>
      </c>
    </row>
    <row r="12" spans="1:9" x14ac:dyDescent="0.25">
      <c r="A12" s="141" t="s">
        <v>170</v>
      </c>
      <c r="B12" s="109" t="s">
        <v>131</v>
      </c>
      <c r="C12" s="141">
        <v>3</v>
      </c>
      <c r="D12" s="144">
        <f>Copeira!I6</f>
        <v>1076.01</v>
      </c>
      <c r="E12" s="144">
        <f>Copeira!I45</f>
        <v>4905.01</v>
      </c>
      <c r="F12" s="142">
        <f t="shared" si="3"/>
        <v>14715.03</v>
      </c>
      <c r="G12" s="143">
        <f t="shared" si="2"/>
        <v>176580.36000000002</v>
      </c>
    </row>
    <row r="13" spans="1:9" ht="26.25" x14ac:dyDescent="0.25">
      <c r="A13" s="141" t="s">
        <v>171</v>
      </c>
      <c r="B13" s="109" t="s">
        <v>132</v>
      </c>
      <c r="C13" s="141">
        <v>5</v>
      </c>
      <c r="D13" s="144">
        <f>'Aux Serv Gerais'!I6</f>
        <v>1076.01</v>
      </c>
      <c r="E13" s="144">
        <f>'Aux Serv Gerais'!I45</f>
        <v>5032.34</v>
      </c>
      <c r="F13" s="142">
        <f t="shared" si="3"/>
        <v>25161.7</v>
      </c>
      <c r="G13" s="143">
        <f t="shared" si="2"/>
        <v>301940.40000000002</v>
      </c>
    </row>
    <row r="14" spans="1:9" x14ac:dyDescent="0.25">
      <c r="A14" s="141" t="s">
        <v>172</v>
      </c>
      <c r="B14" s="109" t="s">
        <v>146</v>
      </c>
      <c r="C14" s="141">
        <v>1</v>
      </c>
      <c r="D14" s="144">
        <f>'SUP TERMINAIS ADM'!I6</f>
        <v>2232.2399999999998</v>
      </c>
      <c r="E14" s="144">
        <f>'SUP TERMINAIS ADM'!I50</f>
        <v>8128.46</v>
      </c>
      <c r="F14" s="142">
        <f t="shared" si="3"/>
        <v>8128.46</v>
      </c>
      <c r="G14" s="143">
        <f t="shared" si="2"/>
        <v>97541.52</v>
      </c>
    </row>
    <row r="15" spans="1:9" x14ac:dyDescent="0.25">
      <c r="A15" s="141" t="s">
        <v>173</v>
      </c>
      <c r="B15" s="109" t="s">
        <v>147</v>
      </c>
      <c r="C15" s="141">
        <v>8</v>
      </c>
      <c r="D15" s="144">
        <f>'SUP TERMINAIS 24X72'!I6</f>
        <v>2232.2399999999998</v>
      </c>
      <c r="E15" s="144">
        <f>'SUP TERMINAIS 24X72'!I50</f>
        <v>8695.26</v>
      </c>
      <c r="F15" s="142">
        <f>E15*C15</f>
        <v>69562.080000000002</v>
      </c>
      <c r="G15" s="143">
        <f t="shared" si="2"/>
        <v>834744.96</v>
      </c>
    </row>
    <row r="16" spans="1:9" x14ac:dyDescent="0.25">
      <c r="A16" s="141" t="s">
        <v>174</v>
      </c>
      <c r="B16" s="109" t="s">
        <v>148</v>
      </c>
      <c r="C16" s="141">
        <v>3</v>
      </c>
      <c r="D16" s="144">
        <f>'AUX OPER ADM'!I6</f>
        <v>1316.1</v>
      </c>
      <c r="E16" s="144">
        <f>'AUX OPER ADM'!I50</f>
        <v>5686.18</v>
      </c>
      <c r="F16" s="142">
        <f t="shared" si="3"/>
        <v>17058.54</v>
      </c>
      <c r="G16" s="143">
        <f t="shared" si="2"/>
        <v>204702.48</v>
      </c>
    </row>
    <row r="17" spans="1:9" x14ac:dyDescent="0.25">
      <c r="A17" s="141" t="s">
        <v>175</v>
      </c>
      <c r="B17" s="109" t="s">
        <v>149</v>
      </c>
      <c r="C17" s="141">
        <v>2</v>
      </c>
      <c r="D17" s="144">
        <f>'AUX OPER 12X36 DIURNO'!I6</f>
        <v>1316.1</v>
      </c>
      <c r="E17" s="144">
        <f>'AUX OPER 12X36 DIURNO'!I50</f>
        <v>5784.48</v>
      </c>
      <c r="F17" s="142">
        <f t="shared" si="3"/>
        <v>11568.96</v>
      </c>
      <c r="G17" s="143">
        <f t="shared" si="2"/>
        <v>138827.51999999999</v>
      </c>
    </row>
    <row r="18" spans="1:9" x14ac:dyDescent="0.25">
      <c r="A18" s="141" t="s">
        <v>176</v>
      </c>
      <c r="B18" s="109" t="s">
        <v>150</v>
      </c>
      <c r="C18" s="141">
        <v>16</v>
      </c>
      <c r="D18" s="144">
        <f>'AUX OPER 24X72'!I6</f>
        <v>1316.1</v>
      </c>
      <c r="E18" s="144">
        <f>'AUX OPER 24X72'!I50</f>
        <v>6020.35</v>
      </c>
      <c r="F18" s="142">
        <f t="shared" si="3"/>
        <v>96325.6</v>
      </c>
      <c r="G18" s="143">
        <f t="shared" si="2"/>
        <v>1155907.2000000002</v>
      </c>
    </row>
    <row r="19" spans="1:9" ht="23.25" customHeight="1" x14ac:dyDescent="0.25">
      <c r="A19" s="146"/>
      <c r="B19" s="147" t="s">
        <v>133</v>
      </c>
      <c r="C19" s="147">
        <f>SUM(C4:C18)</f>
        <v>119</v>
      </c>
      <c r="D19" s="148"/>
      <c r="E19" s="149"/>
      <c r="F19" s="150">
        <f>SUM(F4:F18)</f>
        <v>1173901.3600000001</v>
      </c>
      <c r="G19" s="150">
        <f>SUM(G4:G18)</f>
        <v>14086816.319999997</v>
      </c>
    </row>
    <row r="20" spans="1:9" ht="12" customHeight="1" x14ac:dyDescent="0.25">
      <c r="A20" s="146"/>
      <c r="B20" s="151"/>
      <c r="C20" s="151"/>
      <c r="D20" s="152"/>
      <c r="E20" s="153"/>
      <c r="F20" s="149"/>
      <c r="G20" s="149"/>
    </row>
    <row r="21" spans="1:9" ht="7.5" customHeight="1" x14ac:dyDescent="0.25">
      <c r="A21" s="146"/>
      <c r="B21" s="154"/>
      <c r="C21" s="154"/>
      <c r="D21" s="152"/>
      <c r="E21" s="153"/>
      <c r="F21" s="153"/>
      <c r="G21" s="153"/>
    </row>
    <row r="22" spans="1:9" ht="19.5" customHeight="1" x14ac:dyDescent="0.25">
      <c r="A22" s="254" t="s">
        <v>179</v>
      </c>
      <c r="B22" s="255"/>
      <c r="C22" s="255"/>
      <c r="D22" s="255"/>
      <c r="E22" s="255"/>
      <c r="F22" s="256"/>
      <c r="G22" s="155">
        <f>C19</f>
        <v>119</v>
      </c>
      <c r="I22" s="185"/>
    </row>
    <row r="23" spans="1:9" ht="5.25" customHeight="1" x14ac:dyDescent="0.25">
      <c r="A23" s="156"/>
      <c r="B23" s="156"/>
      <c r="C23" s="156"/>
      <c r="D23" s="156"/>
      <c r="E23" s="156"/>
      <c r="F23" s="156"/>
      <c r="G23" s="157"/>
    </row>
    <row r="24" spans="1:9" ht="19.5" customHeight="1" x14ac:dyDescent="0.25">
      <c r="A24" s="254" t="s">
        <v>180</v>
      </c>
      <c r="B24" s="255"/>
      <c r="C24" s="255"/>
      <c r="D24" s="255"/>
      <c r="E24" s="255"/>
      <c r="F24" s="256"/>
      <c r="G24" s="158">
        <f>F19</f>
        <v>1173901.3600000001</v>
      </c>
    </row>
    <row r="25" spans="1:9" ht="5.25" customHeight="1" x14ac:dyDescent="0.25">
      <c r="A25" s="156"/>
      <c r="B25" s="156"/>
      <c r="C25" s="156"/>
      <c r="D25" s="156"/>
      <c r="E25" s="156"/>
      <c r="F25" s="156"/>
      <c r="G25" s="157"/>
    </row>
    <row r="26" spans="1:9" ht="19.5" customHeight="1" x14ac:dyDescent="0.25">
      <c r="A26" s="254" t="s">
        <v>181</v>
      </c>
      <c r="B26" s="255"/>
      <c r="C26" s="255"/>
      <c r="D26" s="255"/>
      <c r="E26" s="255"/>
      <c r="F26" s="256"/>
      <c r="G26" s="159">
        <f>G19</f>
        <v>14086816.319999997</v>
      </c>
      <c r="I26" s="110"/>
    </row>
    <row r="27" spans="1:9" ht="23.25" customHeight="1" x14ac:dyDescent="0.25">
      <c r="A27" s="115"/>
      <c r="B27" s="136"/>
      <c r="C27" s="136"/>
      <c r="D27" s="134"/>
      <c r="E27" s="135"/>
      <c r="F27" s="135"/>
      <c r="G27" s="135"/>
    </row>
    <row r="28" spans="1:9" ht="16.5" customHeight="1" x14ac:dyDescent="0.25">
      <c r="A28" s="115"/>
      <c r="B28" s="250"/>
      <c r="C28" s="250"/>
      <c r="D28" s="250"/>
      <c r="E28" s="250"/>
      <c r="F28" s="250"/>
      <c r="G28" s="250"/>
    </row>
    <row r="29" spans="1:9" ht="16.5" customHeight="1" x14ac:dyDescent="0.25">
      <c r="A29" s="115"/>
      <c r="B29" s="133"/>
      <c r="C29" s="133"/>
      <c r="D29" s="133"/>
      <c r="E29" s="133"/>
      <c r="F29" s="133"/>
      <c r="G29" s="133"/>
    </row>
    <row r="30" spans="1:9" ht="16.5" customHeight="1" x14ac:dyDescent="0.25">
      <c r="B30" s="133"/>
      <c r="C30" s="133"/>
      <c r="D30" s="133"/>
      <c r="E30" s="133"/>
      <c r="F30" s="133"/>
      <c r="G30" s="133"/>
    </row>
    <row r="31" spans="1:9" ht="15" customHeight="1" x14ac:dyDescent="0.25">
      <c r="A31" s="249"/>
      <c r="B31" s="249"/>
    </row>
    <row r="32" spans="1:9" x14ac:dyDescent="0.25">
      <c r="A32" s="115"/>
      <c r="B32" s="116"/>
    </row>
    <row r="36" spans="1:2" x14ac:dyDescent="0.25">
      <c r="A36" s="117"/>
    </row>
    <row r="37" spans="1:2" x14ac:dyDescent="0.25">
      <c r="A37" s="249"/>
      <c r="B37" s="249"/>
    </row>
    <row r="38" spans="1:2" x14ac:dyDescent="0.25">
      <c r="B38" s="116"/>
    </row>
    <row r="41" spans="1:2" x14ac:dyDescent="0.25">
      <c r="A41" s="117"/>
    </row>
  </sheetData>
  <mergeCells count="11">
    <mergeCell ref="A1:G1"/>
    <mergeCell ref="A22:F22"/>
    <mergeCell ref="A24:F24"/>
    <mergeCell ref="A26:F26"/>
    <mergeCell ref="A31:B31"/>
    <mergeCell ref="A37:B37"/>
    <mergeCell ref="B28:G28"/>
    <mergeCell ref="A2:A3"/>
    <mergeCell ref="B2:B3"/>
    <mergeCell ref="C2:C3"/>
    <mergeCell ref="E2:G2"/>
  </mergeCells>
  <pageMargins left="0.31496062992125984" right="0.31496062992125984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3"/>
  <sheetViews>
    <sheetView showGridLines="0" zoomScaleNormal="100" workbookViewId="0">
      <selection sqref="A1:G1"/>
    </sheetView>
  </sheetViews>
  <sheetFormatPr defaultRowHeight="12.75" x14ac:dyDescent="0.2"/>
  <cols>
    <col min="1" max="2" width="9.140625" style="21"/>
    <col min="3" max="3" width="9.140625" style="21" customWidth="1"/>
    <col min="4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184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6338.7541454545462</v>
      </c>
      <c r="K5" s="28"/>
    </row>
    <row r="6" spans="2:15" ht="15" customHeight="1" x14ac:dyDescent="0.2">
      <c r="B6" s="125" t="s">
        <v>3</v>
      </c>
      <c r="C6" s="126"/>
      <c r="D6" s="126"/>
      <c r="E6" s="126"/>
      <c r="F6" s="126"/>
      <c r="G6" s="126"/>
      <c r="H6" s="126"/>
      <c r="I6" s="127">
        <v>4647.8</v>
      </c>
      <c r="J6" s="31"/>
      <c r="K6" s="32"/>
    </row>
    <row r="7" spans="2:15" ht="15" customHeight="1" x14ac:dyDescent="0.2">
      <c r="B7" s="29" t="s">
        <v>140</v>
      </c>
      <c r="C7" s="25"/>
      <c r="D7" s="111">
        <v>0</v>
      </c>
      <c r="E7" s="25" t="s">
        <v>139</v>
      </c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32"/>
      <c r="L8" s="33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1394.34</v>
      </c>
      <c r="J9" s="31"/>
      <c r="K9" s="32"/>
      <c r="L9" s="33"/>
    </row>
    <row r="10" spans="2:15" ht="15" customHeight="1" x14ac:dyDescent="0.2">
      <c r="B10" s="29" t="s">
        <v>138</v>
      </c>
      <c r="C10" s="25"/>
      <c r="D10" s="111">
        <v>6</v>
      </c>
      <c r="E10" s="25" t="s">
        <v>139</v>
      </c>
      <c r="F10" s="25"/>
      <c r="G10" s="25"/>
      <c r="H10" s="25"/>
      <c r="I10" s="30">
        <v>247.17845454545454</v>
      </c>
      <c r="J10" s="31"/>
      <c r="K10" s="32"/>
      <c r="L10" s="33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49.435690909090908</v>
      </c>
      <c r="J11" s="31"/>
      <c r="K11" s="32"/>
      <c r="L11" s="33"/>
    </row>
    <row r="12" spans="2:15" ht="15" customHeight="1" x14ac:dyDescent="0.2">
      <c r="B12" s="29" t="s">
        <v>141</v>
      </c>
      <c r="C12" s="25"/>
      <c r="D12" s="25"/>
      <c r="E12" s="25"/>
      <c r="F12" s="25"/>
      <c r="G12" s="25"/>
      <c r="H12" s="25"/>
      <c r="I12" s="30"/>
      <c r="J12" s="31"/>
      <c r="K12" s="32"/>
      <c r="L12" s="33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2332.66</v>
      </c>
      <c r="K14" s="43"/>
    </row>
    <row r="15" spans="2:15" ht="15" customHeight="1" x14ac:dyDescent="0.2">
      <c r="B15" s="29" t="s">
        <v>7</v>
      </c>
      <c r="C15" s="25"/>
      <c r="D15" s="25"/>
      <c r="E15" s="25"/>
      <c r="F15" s="44">
        <v>1.4999999999999999E-2</v>
      </c>
      <c r="G15" s="25"/>
      <c r="H15" s="25"/>
      <c r="I15" s="41">
        <v>95.08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1267.75</v>
      </c>
      <c r="J16" s="45"/>
      <c r="O16" s="46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63.39</v>
      </c>
      <c r="J17" s="45"/>
      <c r="N17" s="33"/>
      <c r="O17" s="46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190.16</v>
      </c>
      <c r="J18" s="45"/>
      <c r="N18" s="33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507.1</v>
      </c>
      <c r="J19" s="45"/>
      <c r="N19" s="33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12.68</v>
      </c>
      <c r="J20" s="45"/>
      <c r="N20" s="33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38.03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158.47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1426.87</v>
      </c>
      <c r="K23" s="43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34.86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704.24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27.26</v>
      </c>
      <c r="J26" s="42"/>
    </row>
    <row r="27" spans="2:15" ht="15" customHeight="1" x14ac:dyDescent="0.2">
      <c r="B27" s="29" t="s">
        <v>28</v>
      </c>
      <c r="C27" s="25"/>
      <c r="D27" s="25"/>
      <c r="E27" s="25"/>
      <c r="F27" s="44">
        <v>1.1999999999999999E-3</v>
      </c>
      <c r="G27" s="25"/>
      <c r="H27" s="25"/>
      <c r="I27" s="41">
        <v>7.61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48.81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76.069999999999993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528.02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464</v>
      </c>
      <c r="K31" s="43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134.38</v>
      </c>
      <c r="J32" s="42"/>
    </row>
    <row r="33" spans="2:14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76.069999999999993</v>
      </c>
      <c r="J33" s="42"/>
    </row>
    <row r="34" spans="2:14" ht="15" customHeight="1" x14ac:dyDescent="0.2">
      <c r="B34" s="29" t="s">
        <v>33</v>
      </c>
      <c r="C34" s="25"/>
      <c r="D34" s="25"/>
      <c r="E34" s="25"/>
      <c r="F34" s="44">
        <v>0.04</v>
      </c>
      <c r="G34" s="25"/>
      <c r="H34" s="25"/>
      <c r="I34" s="41">
        <v>253.55</v>
      </c>
      <c r="J34" s="42"/>
    </row>
    <row r="35" spans="2:14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>
        <v>0</v>
      </c>
      <c r="J35" s="42"/>
    </row>
    <row r="36" spans="2:14" ht="15" customHeight="1" x14ac:dyDescent="0.2">
      <c r="B36" s="29" t="s">
        <v>36</v>
      </c>
      <c r="C36" s="49"/>
      <c r="D36" s="49"/>
      <c r="E36" s="49"/>
      <c r="F36" s="39">
        <v>8.2836800000000016E-2</v>
      </c>
      <c r="G36" s="25"/>
      <c r="H36" s="25"/>
      <c r="I36" s="41">
        <v>525.08210939618925</v>
      </c>
      <c r="J36" s="42">
        <v>525.08210939618925</v>
      </c>
      <c r="K36" s="43"/>
    </row>
    <row r="37" spans="2:14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11087.366254850735</v>
      </c>
      <c r="K37" s="32"/>
    </row>
    <row r="38" spans="2:14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 t="s">
        <v>177</v>
      </c>
      <c r="L38" s="160"/>
    </row>
    <row r="39" spans="2:14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1634.17</v>
      </c>
      <c r="K39" s="161">
        <v>1.1109</v>
      </c>
      <c r="L39" s="160"/>
    </row>
    <row r="40" spans="2:14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119"/>
      <c r="J40" s="31"/>
      <c r="K40" s="162"/>
      <c r="L40" s="160"/>
    </row>
    <row r="41" spans="2:14" ht="15" customHeight="1" x14ac:dyDescent="0.2">
      <c r="B41" s="125" t="s">
        <v>26</v>
      </c>
      <c r="C41" s="126"/>
      <c r="D41" s="126"/>
      <c r="E41" s="126"/>
      <c r="F41" s="126"/>
      <c r="G41" s="126"/>
      <c r="H41" s="126"/>
      <c r="I41" s="127">
        <v>850</v>
      </c>
      <c r="J41" s="128"/>
      <c r="K41" s="32"/>
    </row>
    <row r="42" spans="2:14" ht="15" customHeight="1" x14ac:dyDescent="0.2">
      <c r="B42" s="125" t="s">
        <v>20</v>
      </c>
      <c r="C42" s="126"/>
      <c r="D42" s="126"/>
      <c r="E42" s="126"/>
      <c r="F42" s="126"/>
      <c r="G42" s="126"/>
      <c r="H42" s="126"/>
      <c r="I42" s="127">
        <v>138.86250000000001</v>
      </c>
      <c r="J42" s="129"/>
      <c r="K42" s="32"/>
    </row>
    <row r="43" spans="2:14" ht="15" customHeight="1" x14ac:dyDescent="0.2">
      <c r="B43" s="125" t="s">
        <v>21</v>
      </c>
      <c r="C43" s="126"/>
      <c r="D43" s="126"/>
      <c r="E43" s="126"/>
      <c r="F43" s="126"/>
      <c r="G43" s="126"/>
      <c r="H43" s="126"/>
      <c r="I43" s="127">
        <v>34.860042</v>
      </c>
      <c r="J43" s="128"/>
      <c r="K43" s="32"/>
    </row>
    <row r="44" spans="2:14" ht="15" customHeight="1" x14ac:dyDescent="0.2">
      <c r="B44" s="125" t="s">
        <v>22</v>
      </c>
      <c r="C44" s="126"/>
      <c r="D44" s="126"/>
      <c r="E44" s="126"/>
      <c r="F44" s="126"/>
      <c r="G44" s="126"/>
      <c r="H44" s="126"/>
      <c r="I44" s="127">
        <v>16.663499999999999</v>
      </c>
      <c r="J44" s="128"/>
      <c r="K44" s="123"/>
      <c r="L44" s="82"/>
      <c r="M44" s="82"/>
      <c r="N44" s="82"/>
    </row>
    <row r="45" spans="2:14" ht="15" customHeight="1" x14ac:dyDescent="0.2">
      <c r="B45" s="125" t="s">
        <v>42</v>
      </c>
      <c r="C45" s="126"/>
      <c r="D45" s="126"/>
      <c r="E45" s="126"/>
      <c r="F45" s="126"/>
      <c r="G45" s="126"/>
      <c r="H45" s="126"/>
      <c r="I45" s="127">
        <v>200.317488</v>
      </c>
      <c r="J45" s="128"/>
      <c r="K45" s="123"/>
      <c r="L45" s="82"/>
      <c r="M45" s="82"/>
      <c r="N45" s="82"/>
    </row>
    <row r="46" spans="2:14" ht="15" customHeight="1" x14ac:dyDescent="0.2">
      <c r="B46" s="125" t="s">
        <v>43</v>
      </c>
      <c r="C46" s="126"/>
      <c r="D46" s="126"/>
      <c r="E46" s="126"/>
      <c r="F46" s="126"/>
      <c r="G46" s="126"/>
      <c r="H46" s="126"/>
      <c r="I46" s="127">
        <v>393.46967100000001</v>
      </c>
      <c r="J46" s="128"/>
      <c r="K46" s="123"/>
      <c r="L46" s="82"/>
      <c r="M46" s="82"/>
      <c r="N46" s="82"/>
    </row>
    <row r="47" spans="2:14" ht="15" customHeight="1" x14ac:dyDescent="0.2">
      <c r="B47" s="130" t="s">
        <v>24</v>
      </c>
      <c r="C47" s="126"/>
      <c r="D47" s="126"/>
      <c r="E47" s="126"/>
      <c r="F47" s="126"/>
      <c r="G47" s="126"/>
      <c r="H47" s="126"/>
      <c r="I47" s="131"/>
      <c r="J47" s="132">
        <v>12721.54</v>
      </c>
      <c r="K47" s="122"/>
      <c r="L47" s="82"/>
      <c r="M47" s="82"/>
      <c r="N47" s="82"/>
    </row>
    <row r="48" spans="2:14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1272.1540000000002</v>
      </c>
      <c r="K48" s="121"/>
      <c r="L48" s="82"/>
      <c r="M48" s="82"/>
      <c r="N48" s="82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1325.073605</v>
      </c>
      <c r="K49" s="121"/>
      <c r="L49" s="82"/>
      <c r="M49" s="122"/>
      <c r="N49" s="82"/>
    </row>
    <row r="50" spans="2:19" ht="16.5" customHeight="1" x14ac:dyDescent="0.2">
      <c r="B50" s="196" t="s">
        <v>100</v>
      </c>
      <c r="C50" s="197"/>
      <c r="D50" s="197"/>
      <c r="E50" s="197"/>
      <c r="F50" s="197"/>
      <c r="G50" s="198"/>
      <c r="H50" s="61"/>
      <c r="I50" s="199">
        <v>15318.77</v>
      </c>
      <c r="J50" s="200"/>
      <c r="K50" s="121"/>
      <c r="L50" s="123"/>
      <c r="M50" s="82"/>
      <c r="N50" s="82"/>
    </row>
    <row r="51" spans="2:19" s="65" customFormat="1" ht="12.95" customHeight="1" x14ac:dyDescent="0.2">
      <c r="B51" s="62"/>
      <c r="C51" s="63"/>
      <c r="D51" s="63"/>
      <c r="E51" s="63"/>
      <c r="F51" s="63"/>
      <c r="G51" s="63"/>
      <c r="H51" s="63"/>
      <c r="I51" s="64"/>
      <c r="J51" s="64"/>
      <c r="K51" s="124"/>
      <c r="L51" s="124"/>
      <c r="M51" s="124"/>
      <c r="N51" s="124"/>
      <c r="O51" s="63"/>
      <c r="P51" s="63"/>
      <c r="Q51" s="63"/>
      <c r="R51" s="63"/>
      <c r="S51" s="63"/>
    </row>
    <row r="52" spans="2:19" x14ac:dyDescent="0.2">
      <c r="K52" s="82"/>
      <c r="L52" s="82"/>
      <c r="M52" s="82"/>
      <c r="N52" s="82"/>
    </row>
    <row r="53" spans="2:19" x14ac:dyDescent="0.2">
      <c r="K53" s="82"/>
      <c r="L53" s="82"/>
      <c r="M53" s="82"/>
      <c r="N53" s="82"/>
    </row>
  </sheetData>
  <mergeCells count="5">
    <mergeCell ref="B2:J3"/>
    <mergeCell ref="I4:J4"/>
    <mergeCell ref="F13:G13"/>
    <mergeCell ref="B50:G50"/>
    <mergeCell ref="I50:J50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8"/>
  <sheetViews>
    <sheetView showGridLines="0" topLeftCell="A40" zoomScaleNormal="100" workbookViewId="0">
      <selection sqref="A1:G1"/>
    </sheetView>
  </sheetViews>
  <sheetFormatPr defaultRowHeight="12.75" x14ac:dyDescent="0.2"/>
  <cols>
    <col min="1" max="2" width="9.140625" style="8"/>
    <col min="3" max="3" width="11.140625" style="8" customWidth="1"/>
    <col min="4" max="6" width="9.140625" style="8"/>
    <col min="7" max="7" width="7.28515625" style="8" customWidth="1"/>
    <col min="8" max="8" width="9.140625" style="8" hidden="1" customWidth="1"/>
    <col min="9" max="9" width="14.28515625" style="8" bestFit="1" customWidth="1"/>
    <col min="10" max="10" width="15.5703125" style="8" bestFit="1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1" spans="2:13" x14ac:dyDescent="0.2">
      <c r="M1" s="112"/>
    </row>
    <row r="2" spans="2:13" ht="12.95" customHeight="1" x14ac:dyDescent="0.2">
      <c r="B2" s="201" t="s">
        <v>142</v>
      </c>
      <c r="C2" s="202"/>
      <c r="D2" s="202"/>
      <c r="E2" s="202"/>
      <c r="F2" s="202"/>
      <c r="G2" s="202"/>
      <c r="H2" s="202"/>
      <c r="I2" s="202"/>
      <c r="J2" s="203"/>
      <c r="M2" s="112"/>
    </row>
    <row r="3" spans="2:13" ht="12.95" customHeight="1" x14ac:dyDescent="0.2">
      <c r="B3" s="204"/>
      <c r="C3" s="205"/>
      <c r="D3" s="205"/>
      <c r="E3" s="205"/>
      <c r="F3" s="205"/>
      <c r="G3" s="205"/>
      <c r="H3" s="205"/>
      <c r="I3" s="205"/>
      <c r="J3" s="206"/>
      <c r="M3" s="112"/>
    </row>
    <row r="4" spans="2:13" ht="20.25" customHeight="1" thickBot="1" x14ac:dyDescent="0.25">
      <c r="B4" s="168" t="s">
        <v>0</v>
      </c>
      <c r="C4" s="23"/>
      <c r="D4" s="23"/>
      <c r="E4" s="23"/>
      <c r="F4" s="23"/>
      <c r="G4" s="23"/>
      <c r="H4" s="23"/>
      <c r="I4" s="192" t="s">
        <v>1</v>
      </c>
      <c r="J4" s="207"/>
      <c r="M4" s="112"/>
    </row>
    <row r="5" spans="2:13" ht="15" customHeight="1" thickTop="1" x14ac:dyDescent="0.2">
      <c r="B5" s="169" t="s">
        <v>2</v>
      </c>
      <c r="C5" s="25"/>
      <c r="D5" s="25"/>
      <c r="E5" s="25"/>
      <c r="F5" s="25"/>
      <c r="G5" s="25"/>
      <c r="H5" s="25"/>
      <c r="I5" s="26"/>
      <c r="J5" s="170">
        <v>3761.5260800000001</v>
      </c>
      <c r="K5" s="167"/>
      <c r="M5" s="112"/>
    </row>
    <row r="6" spans="2:13" ht="15" customHeight="1" x14ac:dyDescent="0.2">
      <c r="B6" s="171" t="s">
        <v>3</v>
      </c>
      <c r="C6" s="25"/>
      <c r="D6" s="25"/>
      <c r="E6" s="25"/>
      <c r="F6" s="25"/>
      <c r="G6" s="25"/>
      <c r="H6" s="25"/>
      <c r="I6" s="30">
        <v>2127.56</v>
      </c>
      <c r="J6" s="172"/>
      <c r="K6" s="10"/>
      <c r="M6" s="112"/>
    </row>
    <row r="7" spans="2:13" ht="15" customHeight="1" x14ac:dyDescent="0.2">
      <c r="B7" s="171" t="s">
        <v>140</v>
      </c>
      <c r="C7" s="25"/>
      <c r="D7" s="111"/>
      <c r="E7" s="25" t="s">
        <v>139</v>
      </c>
      <c r="F7" s="25"/>
      <c r="G7" s="25"/>
      <c r="H7" s="25">
        <v>32</v>
      </c>
      <c r="I7" s="30">
        <v>0</v>
      </c>
      <c r="J7" s="172"/>
      <c r="K7" s="10"/>
      <c r="L7" s="11"/>
      <c r="M7" s="112"/>
    </row>
    <row r="8" spans="2:13" ht="15" customHeight="1" x14ac:dyDescent="0.2">
      <c r="B8" s="171" t="s">
        <v>135</v>
      </c>
      <c r="C8" s="25"/>
      <c r="D8" s="25"/>
      <c r="E8" s="25"/>
      <c r="F8" s="25"/>
      <c r="G8" s="25"/>
      <c r="H8" s="25"/>
      <c r="I8" s="30">
        <v>0</v>
      </c>
      <c r="J8" s="172"/>
      <c r="K8" s="10"/>
      <c r="L8" s="11"/>
      <c r="M8" s="112"/>
    </row>
    <row r="9" spans="2:13" ht="15" customHeight="1" x14ac:dyDescent="0.2">
      <c r="B9" s="171" t="s">
        <v>136</v>
      </c>
      <c r="C9" s="25"/>
      <c r="D9" s="25"/>
      <c r="E9" s="25"/>
      <c r="F9" s="25"/>
      <c r="G9" s="25"/>
      <c r="H9" s="25"/>
      <c r="I9" s="30">
        <v>638.26799999999992</v>
      </c>
      <c r="J9" s="172"/>
      <c r="K9" s="10"/>
      <c r="L9" s="11"/>
      <c r="M9" s="112"/>
    </row>
    <row r="10" spans="2:13" ht="15" customHeight="1" x14ac:dyDescent="0.2">
      <c r="B10" s="171" t="s">
        <v>138</v>
      </c>
      <c r="C10" s="25"/>
      <c r="D10" s="111">
        <v>38</v>
      </c>
      <c r="E10" s="25" t="s">
        <v>139</v>
      </c>
      <c r="F10" s="25"/>
      <c r="G10" s="25"/>
      <c r="H10" s="25"/>
      <c r="I10" s="30">
        <v>716.60089090909094</v>
      </c>
      <c r="J10" s="172"/>
      <c r="K10" s="10"/>
      <c r="L10" s="11"/>
      <c r="M10" s="112"/>
    </row>
    <row r="11" spans="2:13" ht="15" customHeight="1" x14ac:dyDescent="0.2">
      <c r="B11" s="171" t="s">
        <v>153</v>
      </c>
      <c r="C11" s="25"/>
      <c r="D11" s="111">
        <v>4.5</v>
      </c>
      <c r="E11" s="25" t="s">
        <v>139</v>
      </c>
      <c r="F11" s="25"/>
      <c r="G11" s="25"/>
      <c r="H11" s="25"/>
      <c r="I11" s="30">
        <v>113.1475090909091</v>
      </c>
      <c r="J11" s="172"/>
      <c r="K11" s="10"/>
      <c r="L11" s="11"/>
      <c r="M11" s="112"/>
    </row>
    <row r="12" spans="2:13" ht="15" customHeight="1" x14ac:dyDescent="0.2">
      <c r="B12" s="171" t="s">
        <v>151</v>
      </c>
      <c r="C12" s="25"/>
      <c r="D12" s="25"/>
      <c r="E12" s="25"/>
      <c r="F12" s="25"/>
      <c r="G12" s="25"/>
      <c r="H12" s="25"/>
      <c r="I12" s="30">
        <v>165.94968</v>
      </c>
      <c r="J12" s="172"/>
      <c r="K12" s="10"/>
      <c r="L12" s="11"/>
      <c r="M12" s="112"/>
    </row>
    <row r="13" spans="2:13" ht="15" customHeight="1" x14ac:dyDescent="0.2">
      <c r="B13" s="171" t="s">
        <v>152</v>
      </c>
      <c r="C13" s="25"/>
      <c r="D13" s="25"/>
      <c r="E13" s="25"/>
      <c r="F13" s="25"/>
      <c r="G13" s="25"/>
      <c r="H13" s="25"/>
      <c r="I13" s="30">
        <v>0</v>
      </c>
      <c r="J13" s="172"/>
      <c r="K13" s="10"/>
      <c r="L13" s="11"/>
      <c r="M13" s="112"/>
    </row>
    <row r="14" spans="2:13" ht="15" customHeight="1" x14ac:dyDescent="0.2">
      <c r="B14" s="173" t="s">
        <v>23</v>
      </c>
      <c r="C14" s="35"/>
      <c r="D14" s="35"/>
      <c r="E14" s="35"/>
      <c r="F14" s="194">
        <v>0.74913680000000016</v>
      </c>
      <c r="G14" s="195"/>
      <c r="H14" s="36"/>
      <c r="I14" s="37"/>
      <c r="J14" s="174"/>
    </row>
    <row r="15" spans="2:13" ht="15" customHeight="1" x14ac:dyDescent="0.2">
      <c r="B15" s="169" t="s">
        <v>6</v>
      </c>
      <c r="C15" s="25"/>
      <c r="D15" s="25"/>
      <c r="E15" s="25"/>
      <c r="F15" s="39">
        <v>0.36800000000000005</v>
      </c>
      <c r="G15" s="40"/>
      <c r="H15" s="25"/>
      <c r="I15" s="41"/>
      <c r="J15" s="175">
        <v>1384.2499999999998</v>
      </c>
      <c r="K15" s="12"/>
    </row>
    <row r="16" spans="2:13" ht="15" customHeight="1" x14ac:dyDescent="0.2">
      <c r="B16" s="171" t="s">
        <v>7</v>
      </c>
      <c r="C16" s="25"/>
      <c r="D16" s="25">
        <v>5</v>
      </c>
      <c r="E16" s="25"/>
      <c r="F16" s="44">
        <v>1.4999999999999999E-2</v>
      </c>
      <c r="G16" s="25"/>
      <c r="H16" s="25"/>
      <c r="I16" s="41">
        <v>56.42</v>
      </c>
      <c r="J16" s="176"/>
    </row>
    <row r="17" spans="2:15" ht="15" customHeight="1" x14ac:dyDescent="0.2">
      <c r="B17" s="171" t="s">
        <v>8</v>
      </c>
      <c r="C17" s="25"/>
      <c r="D17" s="25"/>
      <c r="E17" s="25"/>
      <c r="F17" s="44">
        <v>0.2</v>
      </c>
      <c r="G17" s="25"/>
      <c r="H17" s="25"/>
      <c r="I17" s="41">
        <v>752.31</v>
      </c>
      <c r="J17" s="176"/>
      <c r="O17" s="13"/>
    </row>
    <row r="18" spans="2:15" ht="15" customHeight="1" x14ac:dyDescent="0.2">
      <c r="B18" s="171" t="s">
        <v>9</v>
      </c>
      <c r="C18" s="25"/>
      <c r="D18" s="25"/>
      <c r="E18" s="25"/>
      <c r="F18" s="44">
        <v>0.01</v>
      </c>
      <c r="G18" s="25"/>
      <c r="H18" s="25"/>
      <c r="I18" s="41">
        <v>37.619999999999997</v>
      </c>
      <c r="J18" s="176"/>
      <c r="N18" s="11"/>
      <c r="O18" s="13"/>
    </row>
    <row r="19" spans="2:15" ht="15" customHeight="1" x14ac:dyDescent="0.2">
      <c r="B19" s="171" t="s">
        <v>10</v>
      </c>
      <c r="C19" s="25"/>
      <c r="D19" s="25"/>
      <c r="E19" s="25"/>
      <c r="F19" s="44">
        <v>0.03</v>
      </c>
      <c r="G19" s="25"/>
      <c r="H19" s="25"/>
      <c r="I19" s="41">
        <v>112.85</v>
      </c>
      <c r="J19" s="176"/>
      <c r="N19" s="11"/>
    </row>
    <row r="20" spans="2:15" ht="15" customHeight="1" x14ac:dyDescent="0.2">
      <c r="B20" s="171" t="s">
        <v>11</v>
      </c>
      <c r="C20" s="25"/>
      <c r="D20" s="25"/>
      <c r="E20" s="25"/>
      <c r="F20" s="44">
        <v>0.08</v>
      </c>
      <c r="G20" s="25"/>
      <c r="H20" s="25"/>
      <c r="I20" s="41">
        <v>300.92</v>
      </c>
      <c r="J20" s="176"/>
      <c r="N20" s="11"/>
    </row>
    <row r="21" spans="2:15" ht="15" customHeight="1" x14ac:dyDescent="0.2">
      <c r="B21" s="171" t="s">
        <v>12</v>
      </c>
      <c r="C21" s="25"/>
      <c r="D21" s="25"/>
      <c r="E21" s="25"/>
      <c r="F21" s="44">
        <v>2E-3</v>
      </c>
      <c r="G21" s="25"/>
      <c r="H21" s="25"/>
      <c r="I21" s="41">
        <v>7.52</v>
      </c>
      <c r="J21" s="176"/>
      <c r="N21" s="11"/>
    </row>
    <row r="22" spans="2:15" ht="15" customHeight="1" x14ac:dyDescent="0.2">
      <c r="B22" s="171" t="s">
        <v>13</v>
      </c>
      <c r="C22" s="25"/>
      <c r="D22" s="25"/>
      <c r="E22" s="25"/>
      <c r="F22" s="44">
        <v>6.0000000000000001E-3</v>
      </c>
      <c r="G22" s="25"/>
      <c r="H22" s="25"/>
      <c r="I22" s="41">
        <v>22.57</v>
      </c>
      <c r="J22" s="176"/>
    </row>
    <row r="23" spans="2:15" ht="15" customHeight="1" x14ac:dyDescent="0.2">
      <c r="B23" s="171" t="s">
        <v>14</v>
      </c>
      <c r="C23" s="25"/>
      <c r="D23" s="25"/>
      <c r="E23" s="25"/>
      <c r="F23" s="44">
        <v>2.5000000000000001E-2</v>
      </c>
      <c r="G23" s="25"/>
      <c r="H23" s="25"/>
      <c r="I23" s="41">
        <v>94.04</v>
      </c>
      <c r="J23" s="175"/>
    </row>
    <row r="24" spans="2:15" ht="15" customHeight="1" x14ac:dyDescent="0.2">
      <c r="B24" s="169" t="s">
        <v>15</v>
      </c>
      <c r="C24" s="25"/>
      <c r="D24" s="25"/>
      <c r="E24" s="25"/>
      <c r="F24" s="39">
        <v>0.22510000000000002</v>
      </c>
      <c r="G24" s="25"/>
      <c r="H24" s="25"/>
      <c r="I24" s="41"/>
      <c r="J24" s="175">
        <v>846.72</v>
      </c>
      <c r="K24" s="12"/>
    </row>
    <row r="25" spans="2:15" ht="15" customHeight="1" x14ac:dyDescent="0.2">
      <c r="B25" s="171" t="s">
        <v>16</v>
      </c>
      <c r="C25" s="25"/>
      <c r="D25" s="25"/>
      <c r="E25" s="25"/>
      <c r="F25" s="44">
        <v>5.4999999999999997E-3</v>
      </c>
      <c r="G25" s="25"/>
      <c r="H25" s="25"/>
      <c r="I25" s="41">
        <v>20.69</v>
      </c>
      <c r="J25" s="175"/>
    </row>
    <row r="26" spans="2:15" ht="15" customHeight="1" x14ac:dyDescent="0.2">
      <c r="B26" s="171" t="s">
        <v>17</v>
      </c>
      <c r="C26" s="25"/>
      <c r="D26" s="25"/>
      <c r="E26" s="25"/>
      <c r="F26" s="44">
        <v>0.1111</v>
      </c>
      <c r="G26" s="25"/>
      <c r="H26" s="25"/>
      <c r="I26" s="41">
        <v>417.91</v>
      </c>
      <c r="J26" s="175"/>
    </row>
    <row r="27" spans="2:15" ht="15" customHeight="1" x14ac:dyDescent="0.2">
      <c r="B27" s="171" t="s">
        <v>27</v>
      </c>
      <c r="C27" s="25"/>
      <c r="D27" s="25"/>
      <c r="E27" s="25"/>
      <c r="F27" s="44">
        <v>4.3E-3</v>
      </c>
      <c r="G27" s="25"/>
      <c r="H27" s="25"/>
      <c r="I27" s="41">
        <v>16.170000000000002</v>
      </c>
      <c r="J27" s="175"/>
    </row>
    <row r="28" spans="2:15" ht="15" customHeight="1" x14ac:dyDescent="0.2">
      <c r="B28" s="177" t="s">
        <v>28</v>
      </c>
      <c r="C28" s="25"/>
      <c r="D28" s="25"/>
      <c r="E28" s="25"/>
      <c r="F28" s="44">
        <v>1.1999999999999999E-3</v>
      </c>
      <c r="G28" s="25"/>
      <c r="H28" s="25"/>
      <c r="I28" s="41">
        <v>4.51</v>
      </c>
      <c r="J28" s="175"/>
    </row>
    <row r="29" spans="2:15" ht="15" customHeight="1" x14ac:dyDescent="0.2">
      <c r="B29" s="171" t="s">
        <v>29</v>
      </c>
      <c r="C29" s="25"/>
      <c r="D29" s="25"/>
      <c r="E29" s="25"/>
      <c r="F29" s="44">
        <v>7.7000000000000002E-3</v>
      </c>
      <c r="G29" s="25"/>
      <c r="H29" s="25"/>
      <c r="I29" s="41">
        <v>28.96</v>
      </c>
      <c r="J29" s="175"/>
    </row>
    <row r="30" spans="2:15" ht="15" customHeight="1" x14ac:dyDescent="0.2">
      <c r="B30" s="171" t="s">
        <v>30</v>
      </c>
      <c r="C30" s="25"/>
      <c r="D30" s="25"/>
      <c r="E30" s="25"/>
      <c r="F30" s="44">
        <v>1.2E-2</v>
      </c>
      <c r="G30" s="25"/>
      <c r="H30" s="25"/>
      <c r="I30" s="41">
        <v>45.14</v>
      </c>
      <c r="J30" s="175"/>
    </row>
    <row r="31" spans="2:15" ht="15" customHeight="1" x14ac:dyDescent="0.2">
      <c r="B31" s="171" t="s">
        <v>18</v>
      </c>
      <c r="C31" s="25"/>
      <c r="D31" s="25"/>
      <c r="E31" s="25"/>
      <c r="F31" s="44">
        <v>8.3299999999999999E-2</v>
      </c>
      <c r="G31" s="25"/>
      <c r="H31" s="25"/>
      <c r="I31" s="41">
        <v>313.33999999999997</v>
      </c>
      <c r="J31" s="175"/>
    </row>
    <row r="32" spans="2:15" ht="15" customHeight="1" x14ac:dyDescent="0.2">
      <c r="B32" s="169" t="s">
        <v>19</v>
      </c>
      <c r="C32" s="25"/>
      <c r="D32" s="25"/>
      <c r="E32" s="25"/>
      <c r="F32" s="39">
        <v>7.3200000000000001E-2</v>
      </c>
      <c r="G32" s="25"/>
      <c r="H32" s="25"/>
      <c r="I32" s="41"/>
      <c r="J32" s="175">
        <v>275.34000000000003</v>
      </c>
      <c r="K32" s="12"/>
    </row>
    <row r="33" spans="2:13" ht="15" customHeight="1" x14ac:dyDescent="0.2">
      <c r="B33" s="171" t="s">
        <v>31</v>
      </c>
      <c r="C33" s="25"/>
      <c r="D33" s="25"/>
      <c r="E33" s="25"/>
      <c r="F33" s="44">
        <v>2.12E-2</v>
      </c>
      <c r="G33" s="25"/>
      <c r="H33" s="25"/>
      <c r="I33" s="41">
        <v>79.739999999999995</v>
      </c>
      <c r="J33" s="175"/>
    </row>
    <row r="34" spans="2:13" ht="15" customHeight="1" x14ac:dyDescent="0.2">
      <c r="B34" s="171" t="s">
        <v>32</v>
      </c>
      <c r="C34" s="25"/>
      <c r="D34" s="25"/>
      <c r="E34" s="25"/>
      <c r="F34" s="44">
        <v>1.2E-2</v>
      </c>
      <c r="G34" s="25"/>
      <c r="H34" s="25"/>
      <c r="I34" s="41">
        <v>45.14</v>
      </c>
      <c r="J34" s="175"/>
    </row>
    <row r="35" spans="2:13" ht="15" customHeight="1" x14ac:dyDescent="0.2">
      <c r="B35" s="178" t="s">
        <v>33</v>
      </c>
      <c r="C35" s="25"/>
      <c r="D35" s="25"/>
      <c r="E35" s="25"/>
      <c r="F35" s="44">
        <v>0.04</v>
      </c>
      <c r="G35" s="25"/>
      <c r="H35" s="25"/>
      <c r="I35" s="41">
        <v>150.46</v>
      </c>
      <c r="J35" s="175"/>
    </row>
    <row r="36" spans="2:13" ht="15" customHeight="1" x14ac:dyDescent="0.2">
      <c r="B36" s="169" t="s">
        <v>35</v>
      </c>
      <c r="C36" s="25"/>
      <c r="D36" s="25"/>
      <c r="E36" s="25"/>
      <c r="F36" s="44"/>
      <c r="G36" s="25"/>
      <c r="H36" s="25"/>
      <c r="I36" s="41"/>
      <c r="J36" s="175"/>
    </row>
    <row r="37" spans="2:13" ht="15" customHeight="1" x14ac:dyDescent="0.2">
      <c r="B37" s="178" t="s">
        <v>36</v>
      </c>
      <c r="C37" s="49"/>
      <c r="D37" s="49"/>
      <c r="E37" s="49"/>
      <c r="F37" s="39">
        <v>8.2836800000000016E-2</v>
      </c>
      <c r="G37" s="25"/>
      <c r="H37" s="25"/>
      <c r="I37" s="41">
        <v>311.58999999999997</v>
      </c>
      <c r="J37" s="175">
        <v>311.58999999999997</v>
      </c>
      <c r="K37" s="12"/>
    </row>
    <row r="38" spans="2:13" ht="15" customHeight="1" x14ac:dyDescent="0.2">
      <c r="B38" s="179" t="s">
        <v>34</v>
      </c>
      <c r="C38" s="51"/>
      <c r="D38" s="51"/>
      <c r="E38" s="51"/>
      <c r="F38" s="52"/>
      <c r="G38" s="51"/>
      <c r="H38" s="51"/>
      <c r="I38" s="53"/>
      <c r="J38" s="180">
        <v>6579.4260799999993</v>
      </c>
      <c r="K38" s="10"/>
    </row>
    <row r="39" spans="2:13" ht="15" customHeight="1" x14ac:dyDescent="0.2">
      <c r="B39" s="171"/>
      <c r="C39" s="25"/>
      <c r="D39" s="25"/>
      <c r="E39" s="25"/>
      <c r="F39" s="44"/>
      <c r="G39" s="25"/>
      <c r="H39" s="25"/>
      <c r="I39" s="41"/>
      <c r="J39" s="176"/>
      <c r="K39" s="78" t="s">
        <v>177</v>
      </c>
      <c r="L39" s="78"/>
      <c r="M39" s="78"/>
    </row>
    <row r="40" spans="2:13" ht="15" customHeight="1" x14ac:dyDescent="0.2">
      <c r="B40" s="169" t="s">
        <v>25</v>
      </c>
      <c r="C40" s="25"/>
      <c r="D40" s="25"/>
      <c r="E40" s="25"/>
      <c r="F40" s="25"/>
      <c r="G40" s="25"/>
      <c r="H40" s="25"/>
      <c r="I40" s="28"/>
      <c r="J40" s="181">
        <v>1663.82</v>
      </c>
      <c r="K40" s="161">
        <v>1.1109</v>
      </c>
      <c r="L40" s="78"/>
      <c r="M40" s="78"/>
    </row>
    <row r="41" spans="2:13" ht="15" customHeight="1" x14ac:dyDescent="0.2">
      <c r="B41" s="171" t="s">
        <v>178</v>
      </c>
      <c r="C41" s="25"/>
      <c r="D41" s="25"/>
      <c r="E41" s="25"/>
      <c r="F41" s="25"/>
      <c r="G41" s="25"/>
      <c r="H41" s="25"/>
      <c r="I41" s="30">
        <v>35.146400000000014</v>
      </c>
      <c r="J41" s="172"/>
      <c r="K41" s="163"/>
      <c r="L41" s="78"/>
      <c r="M41" s="78"/>
    </row>
    <row r="42" spans="2:13" ht="15" customHeight="1" x14ac:dyDescent="0.2">
      <c r="B42" s="171" t="s">
        <v>26</v>
      </c>
      <c r="C42" s="25"/>
      <c r="D42" s="25"/>
      <c r="E42" s="25"/>
      <c r="F42" s="25"/>
      <c r="G42" s="25"/>
      <c r="H42" s="25"/>
      <c r="I42" s="30">
        <v>850</v>
      </c>
      <c r="J42" s="172"/>
      <c r="K42" s="163"/>
      <c r="L42" s="78"/>
      <c r="M42" s="78"/>
    </row>
    <row r="43" spans="2:13" ht="15" customHeight="1" x14ac:dyDescent="0.2">
      <c r="B43" s="171" t="s">
        <v>20</v>
      </c>
      <c r="C43" s="25"/>
      <c r="D43" s="25"/>
      <c r="E43" s="25"/>
      <c r="F43" s="25"/>
      <c r="G43" s="25"/>
      <c r="H43" s="25"/>
      <c r="I43" s="30">
        <v>133.36354499999999</v>
      </c>
      <c r="J43" s="172"/>
      <c r="K43" s="163"/>
      <c r="L43" s="78"/>
      <c r="M43" s="78"/>
    </row>
    <row r="44" spans="2:13" ht="15" customHeight="1" x14ac:dyDescent="0.2">
      <c r="B44" s="171" t="s">
        <v>21</v>
      </c>
      <c r="C44" s="25"/>
      <c r="D44" s="25"/>
      <c r="E44" s="25"/>
      <c r="F44" s="25"/>
      <c r="G44" s="25"/>
      <c r="H44" s="25"/>
      <c r="I44" s="30">
        <v>34.860042</v>
      </c>
      <c r="J44" s="172"/>
      <c r="K44" s="163"/>
      <c r="L44" s="78"/>
      <c r="M44" s="78"/>
    </row>
    <row r="45" spans="2:13" ht="15" customHeight="1" x14ac:dyDescent="0.2">
      <c r="B45" s="171" t="s">
        <v>22</v>
      </c>
      <c r="C45" s="25"/>
      <c r="D45" s="25"/>
      <c r="E45" s="25"/>
      <c r="F45" s="25"/>
      <c r="G45" s="25"/>
      <c r="H45" s="25"/>
      <c r="I45" s="30">
        <v>16.663499999999999</v>
      </c>
      <c r="J45" s="172"/>
      <c r="K45" s="163"/>
      <c r="L45" s="78"/>
      <c r="M45" s="78"/>
    </row>
    <row r="46" spans="2:13" ht="15" customHeight="1" x14ac:dyDescent="0.2">
      <c r="B46" s="171" t="s">
        <v>42</v>
      </c>
      <c r="C46" s="25"/>
      <c r="D46" s="25"/>
      <c r="E46" s="25"/>
      <c r="F46" s="25"/>
      <c r="G46" s="25"/>
      <c r="H46" s="25"/>
      <c r="I46" s="30">
        <v>200.317488</v>
      </c>
      <c r="J46" s="172"/>
      <c r="K46" s="163"/>
      <c r="L46" s="78"/>
      <c r="M46" s="78"/>
    </row>
    <row r="47" spans="2:13" ht="15" customHeight="1" x14ac:dyDescent="0.2">
      <c r="B47" s="171" t="s">
        <v>43</v>
      </c>
      <c r="C47" s="25"/>
      <c r="D47" s="25"/>
      <c r="E47" s="25"/>
      <c r="F47" s="25"/>
      <c r="G47" s="25"/>
      <c r="H47" s="25"/>
      <c r="I47" s="30">
        <v>393.46967100000001</v>
      </c>
      <c r="J47" s="172"/>
      <c r="K47" s="163"/>
      <c r="L47" s="78"/>
      <c r="M47" s="78"/>
    </row>
    <row r="48" spans="2:13" ht="15" customHeight="1" x14ac:dyDescent="0.2">
      <c r="B48" s="169" t="s">
        <v>24</v>
      </c>
      <c r="C48" s="25"/>
      <c r="D48" s="25"/>
      <c r="E48" s="25"/>
      <c r="F48" s="25"/>
      <c r="G48" s="25"/>
      <c r="H48" s="25"/>
      <c r="I48" s="28"/>
      <c r="J48" s="181">
        <v>8243.25</v>
      </c>
      <c r="K48" s="164"/>
      <c r="L48" s="78"/>
      <c r="M48" s="78"/>
    </row>
    <row r="49" spans="2:19" ht="15" customHeight="1" x14ac:dyDescent="0.2">
      <c r="B49" s="169" t="s">
        <v>112</v>
      </c>
      <c r="C49" s="25"/>
      <c r="D49" s="25"/>
      <c r="E49" s="25"/>
      <c r="F49" s="25"/>
      <c r="G49" s="25"/>
      <c r="H49" s="25"/>
      <c r="I49" s="28"/>
      <c r="J49" s="181">
        <v>824.32500000000005</v>
      </c>
      <c r="K49" s="104"/>
      <c r="L49" s="78"/>
      <c r="M49" s="78"/>
    </row>
    <row r="50" spans="2:19" ht="15" customHeight="1" x14ac:dyDescent="0.2">
      <c r="B50" s="169" t="s">
        <v>99</v>
      </c>
      <c r="C50" s="25"/>
      <c r="D50" s="25"/>
      <c r="E50" s="25"/>
      <c r="F50" s="25"/>
      <c r="G50" s="25"/>
      <c r="H50" s="25"/>
      <c r="I50" s="59"/>
      <c r="J50" s="182">
        <v>858.61543499999993</v>
      </c>
      <c r="K50" s="104"/>
      <c r="L50" s="78"/>
      <c r="M50" s="164"/>
    </row>
    <row r="51" spans="2:19" ht="15" customHeight="1" x14ac:dyDescent="0.2">
      <c r="B51" s="210" t="s">
        <v>100</v>
      </c>
      <c r="C51" s="211"/>
      <c r="D51" s="211"/>
      <c r="E51" s="211"/>
      <c r="F51" s="211"/>
      <c r="G51" s="212"/>
      <c r="H51" s="183"/>
      <c r="I51" s="208">
        <v>9926.19</v>
      </c>
      <c r="J51" s="209"/>
      <c r="K51" s="104">
        <v>5855.15</v>
      </c>
      <c r="L51" s="74">
        <v>0.1</v>
      </c>
      <c r="M51" s="78"/>
    </row>
    <row r="52" spans="2:19" s="17" customFormat="1" ht="15" hidden="1" customHeight="1" thickTop="1" x14ac:dyDescent="0.2">
      <c r="B52" s="213" t="s">
        <v>101</v>
      </c>
      <c r="C52" s="214"/>
      <c r="D52" s="214"/>
      <c r="E52" s="214"/>
      <c r="F52" s="214"/>
      <c r="G52" s="215"/>
      <c r="H52" s="166"/>
      <c r="I52" s="216">
        <v>39.921477272727273</v>
      </c>
      <c r="J52" s="217"/>
      <c r="K52" s="79"/>
      <c r="L52" s="79"/>
      <c r="M52" s="79"/>
      <c r="N52" s="15"/>
      <c r="O52" s="15"/>
      <c r="P52" s="15"/>
      <c r="Q52" s="15"/>
      <c r="R52" s="15"/>
      <c r="S52" s="15"/>
    </row>
    <row r="53" spans="2:19" s="15" customFormat="1" ht="15" hidden="1" customHeight="1" x14ac:dyDescent="0.2">
      <c r="B53" s="196" t="s">
        <v>102</v>
      </c>
      <c r="C53" s="197"/>
      <c r="D53" s="197"/>
      <c r="E53" s="197"/>
      <c r="F53" s="197"/>
      <c r="G53" s="198"/>
      <c r="H53" s="61"/>
      <c r="I53" s="199">
        <v>53.228636363636362</v>
      </c>
      <c r="J53" s="200"/>
      <c r="K53" s="165"/>
      <c r="L53" s="165"/>
      <c r="M53" s="165"/>
    </row>
    <row r="54" spans="2:19" s="17" customFormat="1" ht="12.95" customHeight="1" x14ac:dyDescent="0.2">
      <c r="B54" s="18"/>
      <c r="C54" s="15"/>
      <c r="D54" s="15"/>
      <c r="E54" s="15"/>
      <c r="F54" s="15"/>
      <c r="G54" s="15"/>
      <c r="H54" s="15"/>
      <c r="I54" s="19"/>
      <c r="J54" s="19"/>
      <c r="K54" s="165"/>
      <c r="L54" s="165"/>
      <c r="M54" s="165"/>
      <c r="N54" s="15"/>
      <c r="O54" s="15"/>
      <c r="P54" s="15"/>
      <c r="Q54" s="15"/>
      <c r="R54" s="15"/>
      <c r="S54" s="15"/>
    </row>
    <row r="55" spans="2:19" s="75" customFormat="1" x14ac:dyDescent="0.2">
      <c r="B55" s="218" t="s">
        <v>118</v>
      </c>
      <c r="C55" s="218"/>
      <c r="D55" s="218"/>
      <c r="E55" s="218"/>
      <c r="F55" s="218"/>
      <c r="G55" s="218"/>
      <c r="H55" s="218"/>
      <c r="I55" s="218"/>
      <c r="J55" s="218"/>
    </row>
    <row r="56" spans="2:19" s="75" customFormat="1" x14ac:dyDescent="0.2">
      <c r="B56" s="219" t="s">
        <v>101</v>
      </c>
      <c r="C56" s="219"/>
      <c r="D56" s="219"/>
      <c r="E56" s="219"/>
      <c r="F56" s="219"/>
      <c r="G56" s="219"/>
      <c r="H56" s="76"/>
      <c r="I56" s="220">
        <v>36.909999999999997</v>
      </c>
      <c r="J56" s="220"/>
    </row>
    <row r="57" spans="2:19" s="75" customFormat="1" x14ac:dyDescent="0.2">
      <c r="B57" s="219" t="s">
        <v>102</v>
      </c>
      <c r="C57" s="219"/>
      <c r="D57" s="219"/>
      <c r="E57" s="219"/>
      <c r="F57" s="219"/>
      <c r="G57" s="219"/>
      <c r="H57" s="76"/>
      <c r="I57" s="220">
        <v>49.22</v>
      </c>
      <c r="J57" s="220"/>
    </row>
    <row r="58" spans="2:19" s="75" customFormat="1" x14ac:dyDescent="0.2">
      <c r="K58" s="77"/>
    </row>
  </sheetData>
  <mergeCells count="14">
    <mergeCell ref="B55:J55"/>
    <mergeCell ref="B56:G56"/>
    <mergeCell ref="I56:J56"/>
    <mergeCell ref="B57:G57"/>
    <mergeCell ref="I57:J57"/>
    <mergeCell ref="B2:J3"/>
    <mergeCell ref="I4:J4"/>
    <mergeCell ref="F14:G14"/>
    <mergeCell ref="I51:J51"/>
    <mergeCell ref="I53:J53"/>
    <mergeCell ref="B53:G53"/>
    <mergeCell ref="B51:G51"/>
    <mergeCell ref="B52:G52"/>
    <mergeCell ref="I52:J52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7"/>
  <sheetViews>
    <sheetView showGridLines="0" zoomScaleNormal="100" workbookViewId="0">
      <selection sqref="A1:G1"/>
    </sheetView>
  </sheetViews>
  <sheetFormatPr defaultRowHeight="12.75" x14ac:dyDescent="0.2"/>
  <cols>
    <col min="1" max="3" width="9.140625" style="8"/>
    <col min="4" max="4" width="11.140625" style="8" customWidth="1"/>
    <col min="5" max="6" width="9.140625" style="8"/>
    <col min="7" max="7" width="9.140625" style="8" customWidth="1"/>
    <col min="8" max="8" width="9.140625" style="8" hidden="1" customWidth="1"/>
    <col min="9" max="9" width="14.28515625" style="8" bestFit="1" customWidth="1"/>
    <col min="10" max="10" width="18" style="8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1" spans="2:15" x14ac:dyDescent="0.2">
      <c r="M1" s="112"/>
    </row>
    <row r="2" spans="2:15" ht="12.95" customHeight="1" x14ac:dyDescent="0.2">
      <c r="B2" s="186" t="s">
        <v>159</v>
      </c>
      <c r="C2" s="221"/>
      <c r="D2" s="221"/>
      <c r="E2" s="221"/>
      <c r="F2" s="221"/>
      <c r="G2" s="221"/>
      <c r="H2" s="221"/>
      <c r="I2" s="221"/>
      <c r="J2" s="222"/>
      <c r="M2" s="112"/>
    </row>
    <row r="3" spans="2:15" ht="12.95" customHeight="1" x14ac:dyDescent="0.2">
      <c r="B3" s="223"/>
      <c r="C3" s="205"/>
      <c r="D3" s="205"/>
      <c r="E3" s="205"/>
      <c r="F3" s="205"/>
      <c r="G3" s="205"/>
      <c r="H3" s="205"/>
      <c r="I3" s="205"/>
      <c r="J3" s="224"/>
      <c r="M3" s="112"/>
    </row>
    <row r="4" spans="2:15" ht="20.2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  <c r="M4" s="112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2841.2596727272726</v>
      </c>
      <c r="K5" s="9"/>
      <c r="M5" s="112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2127.56</v>
      </c>
      <c r="J6" s="31"/>
      <c r="K6" s="10"/>
      <c r="M6" s="112"/>
    </row>
    <row r="7" spans="2:15" ht="15" customHeight="1" x14ac:dyDescent="0.2">
      <c r="B7" s="29" t="s">
        <v>140</v>
      </c>
      <c r="C7" s="25"/>
      <c r="D7" s="111"/>
      <c r="E7" s="25" t="s">
        <v>139</v>
      </c>
      <c r="F7" s="25"/>
      <c r="G7" s="25"/>
      <c r="H7" s="25">
        <v>32</v>
      </c>
      <c r="I7" s="30">
        <v>0</v>
      </c>
      <c r="J7" s="31"/>
      <c r="K7" s="10"/>
      <c r="L7" s="11"/>
      <c r="M7" s="112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0</v>
      </c>
      <c r="J8" s="31"/>
      <c r="K8" s="10"/>
      <c r="L8" s="11"/>
      <c r="M8" s="112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638.26799999999992</v>
      </c>
      <c r="J9" s="31"/>
      <c r="K9" s="10"/>
      <c r="L9" s="11"/>
      <c r="M9" s="112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10"/>
      <c r="L10" s="11"/>
      <c r="M10" s="112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10"/>
      <c r="L11" s="11"/>
      <c r="M11" s="113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75.431672727272726</v>
      </c>
      <c r="J12" s="31"/>
      <c r="K12" s="10"/>
      <c r="L12" s="11"/>
      <c r="M12" s="112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1045.58</v>
      </c>
      <c r="K14" s="12"/>
    </row>
    <row r="15" spans="2:15" ht="15" customHeight="1" x14ac:dyDescent="0.2">
      <c r="B15" s="29" t="s">
        <v>7</v>
      </c>
      <c r="C15" s="25"/>
      <c r="D15" s="25">
        <v>5</v>
      </c>
      <c r="E15" s="25"/>
      <c r="F15" s="44">
        <v>1.4999999999999999E-2</v>
      </c>
      <c r="G15" s="25"/>
      <c r="H15" s="25"/>
      <c r="I15" s="41">
        <v>42.62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568.25</v>
      </c>
      <c r="J16" s="45"/>
      <c r="O16" s="13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28.41</v>
      </c>
      <c r="J17" s="45"/>
      <c r="N17" s="11"/>
      <c r="O17" s="13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85.24</v>
      </c>
      <c r="J18" s="45"/>
      <c r="N18" s="11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227.3</v>
      </c>
      <c r="J19" s="45"/>
      <c r="N19" s="11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5.68</v>
      </c>
      <c r="J20" s="45"/>
      <c r="N20" s="11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17.05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71.03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639.58000000000015</v>
      </c>
      <c r="K23" s="12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15.63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315.66000000000003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12.22</v>
      </c>
      <c r="J26" s="42"/>
    </row>
    <row r="27" spans="2:15" ht="15" customHeight="1" x14ac:dyDescent="0.2">
      <c r="B27" s="47" t="s">
        <v>28</v>
      </c>
      <c r="C27" s="25"/>
      <c r="D27" s="25"/>
      <c r="E27" s="25"/>
      <c r="F27" s="44">
        <v>1.1999999999999999E-3</v>
      </c>
      <c r="G27" s="25"/>
      <c r="H27" s="25"/>
      <c r="I27" s="41">
        <v>3.41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21.88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34.1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236.68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207.98000000000002</v>
      </c>
      <c r="K31" s="12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60.23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34.1</v>
      </c>
      <c r="J33" s="42"/>
    </row>
    <row r="34" spans="2:12" ht="15" customHeight="1" x14ac:dyDescent="0.2">
      <c r="B34" s="48" t="s">
        <v>33</v>
      </c>
      <c r="C34" s="25"/>
      <c r="D34" s="25"/>
      <c r="E34" s="25"/>
      <c r="F34" s="44">
        <v>0.04</v>
      </c>
      <c r="G34" s="25"/>
      <c r="H34" s="25"/>
      <c r="I34" s="41">
        <v>113.65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/>
      <c r="J35" s="42"/>
    </row>
    <row r="36" spans="2:12" ht="15" customHeight="1" x14ac:dyDescent="0.2">
      <c r="B36" s="48" t="s">
        <v>36</v>
      </c>
      <c r="C36" s="49"/>
      <c r="D36" s="49"/>
      <c r="E36" s="49"/>
      <c r="F36" s="39">
        <v>8.2836800000000016E-2</v>
      </c>
      <c r="G36" s="25"/>
      <c r="H36" s="25"/>
      <c r="I36" s="41">
        <v>235.36</v>
      </c>
      <c r="J36" s="42">
        <v>235.36</v>
      </c>
      <c r="K36" s="12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4969.7596727272721</v>
      </c>
      <c r="K37" s="1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1663.82</v>
      </c>
      <c r="K39" s="78" t="s">
        <v>177</v>
      </c>
      <c r="L39" s="78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35.146400000000014</v>
      </c>
      <c r="J40" s="31"/>
      <c r="K40" s="161">
        <v>1.1109</v>
      </c>
      <c r="L40" s="78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3"/>
      <c r="L41" s="78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133.36354499999999</v>
      </c>
      <c r="J42" s="31"/>
      <c r="K42" s="10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10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10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10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10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6633.58</v>
      </c>
      <c r="K47" s="14"/>
      <c r="L47" s="7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663.35800000000006</v>
      </c>
      <c r="K48" s="12"/>
      <c r="L48" s="78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690.95248500000002</v>
      </c>
      <c r="K49" s="12"/>
      <c r="L49" s="78"/>
      <c r="M49" s="14"/>
    </row>
    <row r="50" spans="2:19" ht="15" customHeight="1" thickBot="1" x14ac:dyDescent="0.25">
      <c r="B50" s="225" t="s">
        <v>100</v>
      </c>
      <c r="C50" s="226"/>
      <c r="D50" s="226"/>
      <c r="E50" s="226"/>
      <c r="F50" s="226"/>
      <c r="G50" s="227"/>
      <c r="H50" s="73"/>
      <c r="I50" s="228">
        <v>7987.89</v>
      </c>
      <c r="J50" s="229"/>
      <c r="K50" s="104">
        <v>5855.15</v>
      </c>
      <c r="L50" s="74">
        <v>0.1</v>
      </c>
    </row>
    <row r="51" spans="2:19" s="17" customFormat="1" ht="15" hidden="1" customHeight="1" thickTop="1" x14ac:dyDescent="0.2">
      <c r="B51" s="196" t="s">
        <v>101</v>
      </c>
      <c r="C51" s="197"/>
      <c r="D51" s="197"/>
      <c r="E51" s="197"/>
      <c r="F51" s="197"/>
      <c r="G51" s="198"/>
      <c r="H51" s="61"/>
      <c r="I51" s="199">
        <v>39.921477272727273</v>
      </c>
      <c r="J51" s="200"/>
      <c r="K51" s="16"/>
      <c r="L51" s="79"/>
      <c r="M51" s="16"/>
      <c r="N51" s="15"/>
      <c r="O51" s="15"/>
      <c r="P51" s="15"/>
      <c r="Q51" s="15"/>
      <c r="R51" s="15"/>
      <c r="S51" s="15"/>
    </row>
    <row r="52" spans="2:19" s="15" customFormat="1" ht="15" hidden="1" customHeight="1" x14ac:dyDescent="0.2">
      <c r="B52" s="196" t="s">
        <v>102</v>
      </c>
      <c r="C52" s="197"/>
      <c r="D52" s="197"/>
      <c r="E52" s="197"/>
      <c r="F52" s="197"/>
      <c r="G52" s="198"/>
      <c r="H52" s="61"/>
      <c r="I52" s="199">
        <v>53.228636363636362</v>
      </c>
      <c r="J52" s="200"/>
    </row>
    <row r="53" spans="2:19" s="17" customFormat="1" ht="12.95" customHeight="1" thickTop="1" x14ac:dyDescent="0.2">
      <c r="B53" s="18"/>
      <c r="C53" s="15"/>
      <c r="D53" s="15"/>
      <c r="E53" s="15"/>
      <c r="F53" s="15"/>
      <c r="G53" s="15"/>
      <c r="H53" s="15"/>
      <c r="I53" s="19"/>
      <c r="J53" s="19"/>
      <c r="K53" s="15"/>
      <c r="L53" s="15"/>
      <c r="M53" s="15"/>
      <c r="N53" s="15"/>
      <c r="O53" s="15"/>
      <c r="P53" s="15"/>
      <c r="Q53" s="15"/>
      <c r="R53" s="15"/>
      <c r="S53" s="15"/>
    </row>
    <row r="54" spans="2:19" s="75" customFormat="1" x14ac:dyDescent="0.2">
      <c r="B54" s="218" t="s">
        <v>118</v>
      </c>
      <c r="C54" s="218"/>
      <c r="D54" s="218"/>
      <c r="E54" s="218"/>
      <c r="F54" s="218"/>
      <c r="G54" s="218"/>
      <c r="H54" s="218"/>
      <c r="I54" s="218"/>
      <c r="J54" s="218"/>
    </row>
    <row r="55" spans="2:19" s="75" customFormat="1" x14ac:dyDescent="0.2">
      <c r="B55" s="219" t="s">
        <v>101</v>
      </c>
      <c r="C55" s="219"/>
      <c r="D55" s="219"/>
      <c r="E55" s="219"/>
      <c r="F55" s="219"/>
      <c r="G55" s="219"/>
      <c r="H55" s="76"/>
      <c r="I55" s="220">
        <v>36.909999999999997</v>
      </c>
      <c r="J55" s="220"/>
    </row>
    <row r="56" spans="2:19" s="75" customFormat="1" x14ac:dyDescent="0.2">
      <c r="B56" s="219" t="s">
        <v>102</v>
      </c>
      <c r="C56" s="219"/>
      <c r="D56" s="219"/>
      <c r="E56" s="219"/>
      <c r="F56" s="219"/>
      <c r="G56" s="219"/>
      <c r="H56" s="76"/>
      <c r="I56" s="220">
        <v>49.22</v>
      </c>
      <c r="J56" s="220"/>
    </row>
    <row r="57" spans="2:19" s="75" customFormat="1" x14ac:dyDescent="0.2">
      <c r="K57" s="77"/>
    </row>
  </sheetData>
  <mergeCells count="14">
    <mergeCell ref="B56:G56"/>
    <mergeCell ref="I56:J56"/>
    <mergeCell ref="B2:J3"/>
    <mergeCell ref="I4:J4"/>
    <mergeCell ref="F13:G13"/>
    <mergeCell ref="B50:G50"/>
    <mergeCell ref="I50:J50"/>
    <mergeCell ref="B51:G51"/>
    <mergeCell ref="I51:J51"/>
    <mergeCell ref="B52:G52"/>
    <mergeCell ref="I52:J52"/>
    <mergeCell ref="B54:J54"/>
    <mergeCell ref="B55:G55"/>
    <mergeCell ref="I55:J5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7"/>
  <sheetViews>
    <sheetView showGridLines="0" zoomScaleNormal="100" workbookViewId="0">
      <selection sqref="A1:G1"/>
    </sheetView>
  </sheetViews>
  <sheetFormatPr defaultRowHeight="12.75" x14ac:dyDescent="0.2"/>
  <cols>
    <col min="1" max="2" width="9.140625" style="8"/>
    <col min="3" max="3" width="11.5703125" style="8" customWidth="1"/>
    <col min="4" max="4" width="10.42578125" style="8" customWidth="1"/>
    <col min="5" max="6" width="9.140625" style="8"/>
    <col min="7" max="7" width="8.140625" style="8" customWidth="1"/>
    <col min="8" max="8" width="9.140625" style="8" hidden="1" customWidth="1"/>
    <col min="9" max="9" width="15.85546875" style="8" customWidth="1"/>
    <col min="10" max="10" width="16.7109375" style="8" customWidth="1"/>
    <col min="11" max="11" width="12.140625" style="8" bestFit="1" customWidth="1"/>
    <col min="12" max="12" width="9.5703125" style="8" bestFit="1" customWidth="1"/>
    <col min="13" max="14" width="12.140625" style="8" bestFit="1" customWidth="1"/>
    <col min="15" max="16384" width="9.140625" style="8"/>
  </cols>
  <sheetData>
    <row r="2" spans="2:15" ht="12.95" customHeight="1" x14ac:dyDescent="0.2">
      <c r="B2" s="186" t="s">
        <v>160</v>
      </c>
      <c r="C2" s="221"/>
      <c r="D2" s="221"/>
      <c r="E2" s="221"/>
      <c r="F2" s="221"/>
      <c r="G2" s="221"/>
      <c r="H2" s="221"/>
      <c r="I2" s="221"/>
      <c r="J2" s="222"/>
    </row>
    <row r="3" spans="2:15" ht="12.95" customHeight="1" x14ac:dyDescent="0.2">
      <c r="B3" s="223"/>
      <c r="C3" s="205"/>
      <c r="D3" s="205"/>
      <c r="E3" s="205"/>
      <c r="F3" s="205"/>
      <c r="G3" s="205"/>
      <c r="H3" s="205"/>
      <c r="I3" s="205"/>
      <c r="J3" s="224"/>
    </row>
    <row r="4" spans="2:15" ht="20.2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3203.3317018181815</v>
      </c>
      <c r="K5" s="9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2127.56</v>
      </c>
      <c r="J6" s="31"/>
      <c r="K6" s="10"/>
    </row>
    <row r="7" spans="2:15" ht="15" customHeight="1" x14ac:dyDescent="0.2">
      <c r="B7" s="29" t="s">
        <v>140</v>
      </c>
      <c r="C7" s="25"/>
      <c r="D7" s="111">
        <v>120</v>
      </c>
      <c r="E7" s="25" t="s">
        <v>139</v>
      </c>
      <c r="F7" s="25"/>
      <c r="G7" s="25"/>
      <c r="H7" s="25">
        <v>32</v>
      </c>
      <c r="I7" s="30">
        <v>301.72669090909096</v>
      </c>
      <c r="J7" s="31"/>
      <c r="K7" s="10"/>
      <c r="L7" s="11"/>
    </row>
    <row r="8" spans="2:15" ht="15" customHeight="1" x14ac:dyDescent="0.2">
      <c r="B8" s="29" t="s">
        <v>135</v>
      </c>
      <c r="C8" s="25"/>
      <c r="D8" s="25"/>
      <c r="E8" s="25"/>
      <c r="F8" s="25"/>
      <c r="G8" s="25"/>
      <c r="H8" s="25"/>
      <c r="I8" s="30">
        <v>60.345338181818192</v>
      </c>
      <c r="J8" s="31"/>
      <c r="K8" s="10"/>
      <c r="L8" s="11"/>
    </row>
    <row r="9" spans="2:15" ht="15" customHeight="1" x14ac:dyDescent="0.2">
      <c r="B9" s="29" t="s">
        <v>136</v>
      </c>
      <c r="C9" s="25"/>
      <c r="D9" s="25"/>
      <c r="E9" s="25"/>
      <c r="F9" s="25"/>
      <c r="G9" s="25"/>
      <c r="H9" s="25"/>
      <c r="I9" s="30">
        <v>638.26799999999992</v>
      </c>
      <c r="J9" s="31"/>
      <c r="K9" s="10"/>
      <c r="L9" s="11"/>
    </row>
    <row r="10" spans="2:15" ht="15" customHeight="1" x14ac:dyDescent="0.2">
      <c r="B10" s="29" t="s">
        <v>138</v>
      </c>
      <c r="C10" s="25"/>
      <c r="D10" s="111">
        <v>0</v>
      </c>
      <c r="E10" s="25" t="s">
        <v>139</v>
      </c>
      <c r="F10" s="25"/>
      <c r="G10" s="25"/>
      <c r="H10" s="25"/>
      <c r="I10" s="30">
        <v>0</v>
      </c>
      <c r="J10" s="31"/>
      <c r="K10" s="10"/>
      <c r="L10" s="11"/>
    </row>
    <row r="11" spans="2:15" ht="15" customHeight="1" x14ac:dyDescent="0.2">
      <c r="B11" s="29" t="s">
        <v>137</v>
      </c>
      <c r="C11" s="25"/>
      <c r="D11" s="25"/>
      <c r="E11" s="25"/>
      <c r="F11" s="25"/>
      <c r="G11" s="25"/>
      <c r="H11" s="25"/>
      <c r="I11" s="30">
        <v>0</v>
      </c>
      <c r="J11" s="31"/>
      <c r="K11" s="10"/>
      <c r="L11" s="11"/>
    </row>
    <row r="12" spans="2:15" ht="15" customHeight="1" x14ac:dyDescent="0.2">
      <c r="B12" s="29" t="s">
        <v>110</v>
      </c>
      <c r="C12" s="25"/>
      <c r="D12" s="25"/>
      <c r="E12" s="25"/>
      <c r="F12" s="25"/>
      <c r="G12" s="25"/>
      <c r="H12" s="25"/>
      <c r="I12" s="30">
        <v>75.431672727272726</v>
      </c>
      <c r="J12" s="31"/>
      <c r="K12" s="10"/>
      <c r="L12" s="11"/>
    </row>
    <row r="13" spans="2:15" ht="15" customHeight="1" x14ac:dyDescent="0.2">
      <c r="B13" s="34" t="s">
        <v>23</v>
      </c>
      <c r="C13" s="35"/>
      <c r="D13" s="35"/>
      <c r="E13" s="35"/>
      <c r="F13" s="194">
        <v>0.74913680000000016</v>
      </c>
      <c r="G13" s="195"/>
      <c r="H13" s="36"/>
      <c r="I13" s="37"/>
      <c r="J13" s="38"/>
    </row>
    <row r="14" spans="2:15" ht="15" customHeight="1" x14ac:dyDescent="0.2">
      <c r="B14" s="24" t="s">
        <v>6</v>
      </c>
      <c r="C14" s="25"/>
      <c r="D14" s="25"/>
      <c r="E14" s="25"/>
      <c r="F14" s="39">
        <v>0.36800000000000005</v>
      </c>
      <c r="G14" s="40"/>
      <c r="H14" s="25"/>
      <c r="I14" s="41"/>
      <c r="J14" s="42">
        <v>1178.83</v>
      </c>
      <c r="K14" s="12"/>
    </row>
    <row r="15" spans="2:15" ht="15" customHeight="1" x14ac:dyDescent="0.2">
      <c r="B15" s="29" t="s">
        <v>7</v>
      </c>
      <c r="C15" s="25"/>
      <c r="D15" s="25">
        <v>5</v>
      </c>
      <c r="E15" s="25"/>
      <c r="F15" s="44">
        <v>1.4999999999999999E-2</v>
      </c>
      <c r="G15" s="25"/>
      <c r="H15" s="25"/>
      <c r="I15" s="41">
        <v>48.05</v>
      </c>
      <c r="J15" s="45"/>
    </row>
    <row r="16" spans="2:15" ht="15" customHeight="1" x14ac:dyDescent="0.2">
      <c r="B16" s="29" t="s">
        <v>8</v>
      </c>
      <c r="C16" s="25"/>
      <c r="D16" s="25"/>
      <c r="E16" s="25"/>
      <c r="F16" s="44">
        <v>0.2</v>
      </c>
      <c r="G16" s="25"/>
      <c r="H16" s="25"/>
      <c r="I16" s="41">
        <v>640.66999999999996</v>
      </c>
      <c r="J16" s="45"/>
      <c r="O16" s="13"/>
    </row>
    <row r="17" spans="2:15" ht="15" customHeight="1" x14ac:dyDescent="0.2">
      <c r="B17" s="29" t="s">
        <v>9</v>
      </c>
      <c r="C17" s="25"/>
      <c r="D17" s="25"/>
      <c r="E17" s="25"/>
      <c r="F17" s="44">
        <v>0.01</v>
      </c>
      <c r="G17" s="25"/>
      <c r="H17" s="25"/>
      <c r="I17" s="41">
        <v>32.03</v>
      </c>
      <c r="J17" s="45"/>
      <c r="N17" s="11"/>
      <c r="O17" s="13"/>
    </row>
    <row r="18" spans="2:15" ht="15" customHeight="1" x14ac:dyDescent="0.2">
      <c r="B18" s="29" t="s">
        <v>10</v>
      </c>
      <c r="C18" s="25"/>
      <c r="D18" s="25"/>
      <c r="E18" s="25"/>
      <c r="F18" s="44">
        <v>0.03</v>
      </c>
      <c r="G18" s="25"/>
      <c r="H18" s="25"/>
      <c r="I18" s="41">
        <v>96.1</v>
      </c>
      <c r="J18" s="45"/>
      <c r="N18" s="11"/>
    </row>
    <row r="19" spans="2:15" ht="15" customHeight="1" x14ac:dyDescent="0.2">
      <c r="B19" s="29" t="s">
        <v>11</v>
      </c>
      <c r="C19" s="25"/>
      <c r="D19" s="25"/>
      <c r="E19" s="25"/>
      <c r="F19" s="44">
        <v>0.08</v>
      </c>
      <c r="G19" s="25"/>
      <c r="H19" s="25"/>
      <c r="I19" s="41">
        <v>256.27</v>
      </c>
      <c r="J19" s="45"/>
      <c r="N19" s="11"/>
    </row>
    <row r="20" spans="2:15" ht="15" customHeight="1" x14ac:dyDescent="0.2">
      <c r="B20" s="29" t="s">
        <v>12</v>
      </c>
      <c r="C20" s="25"/>
      <c r="D20" s="25"/>
      <c r="E20" s="25"/>
      <c r="F20" s="44">
        <v>2E-3</v>
      </c>
      <c r="G20" s="25"/>
      <c r="H20" s="25"/>
      <c r="I20" s="41">
        <v>6.41</v>
      </c>
      <c r="J20" s="45"/>
      <c r="N20" s="11"/>
    </row>
    <row r="21" spans="2:15" ht="15" customHeight="1" x14ac:dyDescent="0.2">
      <c r="B21" s="29" t="s">
        <v>13</v>
      </c>
      <c r="C21" s="25"/>
      <c r="D21" s="25"/>
      <c r="E21" s="25"/>
      <c r="F21" s="44">
        <v>6.0000000000000001E-3</v>
      </c>
      <c r="G21" s="25"/>
      <c r="H21" s="25"/>
      <c r="I21" s="41">
        <v>19.22</v>
      </c>
      <c r="J21" s="45"/>
    </row>
    <row r="22" spans="2:15" ht="15" customHeight="1" x14ac:dyDescent="0.2">
      <c r="B22" s="29" t="s">
        <v>14</v>
      </c>
      <c r="C22" s="25"/>
      <c r="D22" s="25"/>
      <c r="E22" s="25"/>
      <c r="F22" s="44">
        <v>2.5000000000000001E-2</v>
      </c>
      <c r="G22" s="25"/>
      <c r="H22" s="25"/>
      <c r="I22" s="41">
        <v>80.08</v>
      </c>
      <c r="J22" s="42"/>
    </row>
    <row r="23" spans="2:15" ht="15" customHeight="1" x14ac:dyDescent="0.2">
      <c r="B23" s="24" t="s">
        <v>15</v>
      </c>
      <c r="C23" s="25"/>
      <c r="D23" s="25"/>
      <c r="E23" s="25"/>
      <c r="F23" s="39">
        <v>0.22510000000000002</v>
      </c>
      <c r="G23" s="25"/>
      <c r="H23" s="25"/>
      <c r="I23" s="41"/>
      <c r="J23" s="42">
        <v>721.06999999999994</v>
      </c>
      <c r="K23" s="12"/>
    </row>
    <row r="24" spans="2:15" ht="15" customHeight="1" x14ac:dyDescent="0.2">
      <c r="B24" s="29" t="s">
        <v>16</v>
      </c>
      <c r="C24" s="25"/>
      <c r="D24" s="25"/>
      <c r="E24" s="25"/>
      <c r="F24" s="44">
        <v>5.4999999999999997E-3</v>
      </c>
      <c r="G24" s="25"/>
      <c r="H24" s="25"/>
      <c r="I24" s="41">
        <v>17.62</v>
      </c>
      <c r="J24" s="42"/>
    </row>
    <row r="25" spans="2:15" ht="15" customHeight="1" x14ac:dyDescent="0.2">
      <c r="B25" s="29" t="s">
        <v>17</v>
      </c>
      <c r="C25" s="25"/>
      <c r="D25" s="25"/>
      <c r="E25" s="25"/>
      <c r="F25" s="44">
        <v>0.1111</v>
      </c>
      <c r="G25" s="25"/>
      <c r="H25" s="25"/>
      <c r="I25" s="41">
        <v>355.89</v>
      </c>
      <c r="J25" s="42"/>
    </row>
    <row r="26" spans="2:15" ht="15" customHeight="1" x14ac:dyDescent="0.2">
      <c r="B26" s="29" t="s">
        <v>27</v>
      </c>
      <c r="C26" s="25"/>
      <c r="D26" s="25"/>
      <c r="E26" s="25"/>
      <c r="F26" s="44">
        <v>4.3E-3</v>
      </c>
      <c r="G26" s="25"/>
      <c r="H26" s="25"/>
      <c r="I26" s="41">
        <v>13.77</v>
      </c>
      <c r="J26" s="42"/>
    </row>
    <row r="27" spans="2:15" ht="15" customHeight="1" x14ac:dyDescent="0.2">
      <c r="B27" s="47" t="s">
        <v>28</v>
      </c>
      <c r="C27" s="25"/>
      <c r="D27" s="25"/>
      <c r="E27" s="25"/>
      <c r="F27" s="44">
        <v>1.1999999999999999E-3</v>
      </c>
      <c r="G27" s="25"/>
      <c r="H27" s="25"/>
      <c r="I27" s="41">
        <v>3.84</v>
      </c>
      <c r="J27" s="42"/>
    </row>
    <row r="28" spans="2:15" ht="15" customHeight="1" x14ac:dyDescent="0.2">
      <c r="B28" s="29" t="s">
        <v>29</v>
      </c>
      <c r="C28" s="25"/>
      <c r="D28" s="25"/>
      <c r="E28" s="25"/>
      <c r="F28" s="44">
        <v>7.7000000000000002E-3</v>
      </c>
      <c r="G28" s="25"/>
      <c r="H28" s="25"/>
      <c r="I28" s="41">
        <v>24.67</v>
      </c>
      <c r="J28" s="42"/>
    </row>
    <row r="29" spans="2:15" ht="15" customHeight="1" x14ac:dyDescent="0.2">
      <c r="B29" s="29" t="s">
        <v>30</v>
      </c>
      <c r="C29" s="25"/>
      <c r="D29" s="25"/>
      <c r="E29" s="25"/>
      <c r="F29" s="44">
        <v>1.2E-2</v>
      </c>
      <c r="G29" s="25"/>
      <c r="H29" s="25"/>
      <c r="I29" s="41">
        <v>38.44</v>
      </c>
      <c r="J29" s="42"/>
    </row>
    <row r="30" spans="2:15" ht="15" customHeight="1" x14ac:dyDescent="0.2">
      <c r="B30" s="29" t="s">
        <v>18</v>
      </c>
      <c r="C30" s="25"/>
      <c r="D30" s="25"/>
      <c r="E30" s="25"/>
      <c r="F30" s="44">
        <v>8.3299999999999999E-2</v>
      </c>
      <c r="G30" s="25"/>
      <c r="H30" s="25"/>
      <c r="I30" s="41">
        <v>266.83999999999997</v>
      </c>
      <c r="J30" s="42"/>
    </row>
    <row r="31" spans="2:15" ht="15" customHeight="1" x14ac:dyDescent="0.2">
      <c r="B31" s="24" t="s">
        <v>19</v>
      </c>
      <c r="C31" s="25"/>
      <c r="D31" s="25"/>
      <c r="E31" s="25"/>
      <c r="F31" s="39">
        <v>7.3200000000000001E-2</v>
      </c>
      <c r="G31" s="25"/>
      <c r="H31" s="25"/>
      <c r="I31" s="41"/>
      <c r="J31" s="42">
        <v>234.48</v>
      </c>
      <c r="K31" s="12"/>
    </row>
    <row r="32" spans="2:15" ht="15" customHeight="1" x14ac:dyDescent="0.2">
      <c r="B32" s="29" t="s">
        <v>31</v>
      </c>
      <c r="C32" s="25"/>
      <c r="D32" s="25"/>
      <c r="E32" s="25"/>
      <c r="F32" s="44">
        <v>2.12E-2</v>
      </c>
      <c r="G32" s="25"/>
      <c r="H32" s="25"/>
      <c r="I32" s="41">
        <v>67.91</v>
      </c>
      <c r="J32" s="42"/>
    </row>
    <row r="33" spans="2:12" ht="15" customHeight="1" x14ac:dyDescent="0.2">
      <c r="B33" s="29" t="s">
        <v>32</v>
      </c>
      <c r="C33" s="25"/>
      <c r="D33" s="25"/>
      <c r="E33" s="25"/>
      <c r="F33" s="44">
        <v>1.2E-2</v>
      </c>
      <c r="G33" s="25"/>
      <c r="H33" s="25"/>
      <c r="I33" s="41">
        <v>38.44</v>
      </c>
      <c r="J33" s="42"/>
    </row>
    <row r="34" spans="2:12" ht="15" customHeight="1" x14ac:dyDescent="0.2">
      <c r="B34" s="48" t="s">
        <v>33</v>
      </c>
      <c r="C34" s="25"/>
      <c r="D34" s="25"/>
      <c r="E34" s="25"/>
      <c r="F34" s="44">
        <v>0.04</v>
      </c>
      <c r="G34" s="25"/>
      <c r="H34" s="25"/>
      <c r="I34" s="41">
        <v>128.13</v>
      </c>
      <c r="J34" s="42"/>
    </row>
    <row r="35" spans="2:12" ht="15" customHeight="1" x14ac:dyDescent="0.2">
      <c r="B35" s="24" t="s">
        <v>35</v>
      </c>
      <c r="C35" s="25"/>
      <c r="D35" s="25"/>
      <c r="E35" s="25"/>
      <c r="F35" s="44"/>
      <c r="G35" s="25"/>
      <c r="H35" s="25"/>
      <c r="I35" s="41"/>
      <c r="J35" s="42"/>
    </row>
    <row r="36" spans="2:12" ht="15" customHeight="1" x14ac:dyDescent="0.2">
      <c r="B36" s="48" t="s">
        <v>36</v>
      </c>
      <c r="C36" s="49"/>
      <c r="D36" s="49"/>
      <c r="E36" s="49"/>
      <c r="F36" s="39">
        <v>8.2836800000000016E-2</v>
      </c>
      <c r="G36" s="25"/>
      <c r="H36" s="25"/>
      <c r="I36" s="41">
        <v>265.35000000000002</v>
      </c>
      <c r="J36" s="42">
        <v>265.35000000000002</v>
      </c>
      <c r="K36" s="12"/>
    </row>
    <row r="37" spans="2:12" ht="15" customHeight="1" x14ac:dyDescent="0.2">
      <c r="B37" s="50" t="s">
        <v>34</v>
      </c>
      <c r="C37" s="51"/>
      <c r="D37" s="51"/>
      <c r="E37" s="51"/>
      <c r="F37" s="52"/>
      <c r="G37" s="51"/>
      <c r="H37" s="51"/>
      <c r="I37" s="53"/>
      <c r="J37" s="54">
        <v>5603.061701818182</v>
      </c>
      <c r="K37" s="10"/>
    </row>
    <row r="38" spans="2:12" ht="15" customHeight="1" x14ac:dyDescent="0.2">
      <c r="B38" s="29"/>
      <c r="C38" s="25"/>
      <c r="D38" s="25"/>
      <c r="E38" s="25"/>
      <c r="F38" s="44"/>
      <c r="G38" s="25"/>
      <c r="H38" s="25"/>
      <c r="I38" s="41"/>
      <c r="J38" s="45"/>
      <c r="K38" s="78"/>
      <c r="L38" s="78"/>
    </row>
    <row r="39" spans="2:12" ht="15" customHeight="1" x14ac:dyDescent="0.2">
      <c r="B39" s="24" t="s">
        <v>25</v>
      </c>
      <c r="C39" s="25"/>
      <c r="D39" s="25"/>
      <c r="E39" s="25"/>
      <c r="F39" s="25"/>
      <c r="G39" s="25"/>
      <c r="H39" s="25"/>
      <c r="I39" s="28"/>
      <c r="J39" s="55">
        <v>1663.82</v>
      </c>
      <c r="K39" s="78" t="s">
        <v>177</v>
      </c>
      <c r="L39" s="78"/>
    </row>
    <row r="40" spans="2:12" ht="15" customHeight="1" x14ac:dyDescent="0.2">
      <c r="B40" s="29" t="s">
        <v>178</v>
      </c>
      <c r="C40" s="25"/>
      <c r="D40" s="25"/>
      <c r="E40" s="25"/>
      <c r="F40" s="25"/>
      <c r="G40" s="25"/>
      <c r="H40" s="25"/>
      <c r="I40" s="30">
        <v>35.146400000000014</v>
      </c>
      <c r="J40" s="31"/>
      <c r="K40" s="161">
        <v>1.1109</v>
      </c>
      <c r="L40" s="78"/>
    </row>
    <row r="41" spans="2:12" ht="15" customHeight="1" x14ac:dyDescent="0.2">
      <c r="B41" s="29" t="s">
        <v>26</v>
      </c>
      <c r="C41" s="25"/>
      <c r="D41" s="25"/>
      <c r="E41" s="25"/>
      <c r="F41" s="25"/>
      <c r="G41" s="25"/>
      <c r="H41" s="25"/>
      <c r="I41" s="30">
        <v>850</v>
      </c>
      <c r="J41" s="31"/>
      <c r="K41" s="163"/>
      <c r="L41" s="78"/>
    </row>
    <row r="42" spans="2:12" ht="15" customHeight="1" x14ac:dyDescent="0.2">
      <c r="B42" s="29" t="s">
        <v>20</v>
      </c>
      <c r="C42" s="25"/>
      <c r="D42" s="25"/>
      <c r="E42" s="25"/>
      <c r="F42" s="25"/>
      <c r="G42" s="25"/>
      <c r="H42" s="25"/>
      <c r="I42" s="30">
        <v>133.36354499999999</v>
      </c>
      <c r="J42" s="31"/>
      <c r="K42" s="10"/>
    </row>
    <row r="43" spans="2:12" ht="15" customHeight="1" x14ac:dyDescent="0.2">
      <c r="B43" s="29" t="s">
        <v>21</v>
      </c>
      <c r="C43" s="25"/>
      <c r="D43" s="25"/>
      <c r="E43" s="25"/>
      <c r="F43" s="25"/>
      <c r="G43" s="25"/>
      <c r="H43" s="25"/>
      <c r="I43" s="30">
        <v>34.860042</v>
      </c>
      <c r="J43" s="31"/>
      <c r="K43" s="10"/>
    </row>
    <row r="44" spans="2:12" ht="15" customHeight="1" x14ac:dyDescent="0.2">
      <c r="B44" s="29" t="s">
        <v>22</v>
      </c>
      <c r="C44" s="25"/>
      <c r="D44" s="25"/>
      <c r="E44" s="25"/>
      <c r="F44" s="25"/>
      <c r="G44" s="25"/>
      <c r="H44" s="25"/>
      <c r="I44" s="30">
        <v>16.663499999999999</v>
      </c>
      <c r="J44" s="31"/>
      <c r="K44" s="10"/>
    </row>
    <row r="45" spans="2:12" ht="15" customHeight="1" x14ac:dyDescent="0.2">
      <c r="B45" s="29" t="s">
        <v>42</v>
      </c>
      <c r="C45" s="25"/>
      <c r="D45" s="25"/>
      <c r="E45" s="25"/>
      <c r="F45" s="25"/>
      <c r="G45" s="25"/>
      <c r="H45" s="25"/>
      <c r="I45" s="30">
        <v>200.317488</v>
      </c>
      <c r="J45" s="31"/>
      <c r="K45" s="10"/>
    </row>
    <row r="46" spans="2:12" ht="15" customHeight="1" x14ac:dyDescent="0.2">
      <c r="B46" s="29" t="s">
        <v>43</v>
      </c>
      <c r="C46" s="25"/>
      <c r="D46" s="25"/>
      <c r="E46" s="25"/>
      <c r="F46" s="25"/>
      <c r="G46" s="25"/>
      <c r="H46" s="25"/>
      <c r="I46" s="30">
        <v>393.46967100000001</v>
      </c>
      <c r="J46" s="31"/>
      <c r="K46" s="10"/>
    </row>
    <row r="47" spans="2:12" ht="15" customHeight="1" x14ac:dyDescent="0.2">
      <c r="B47" s="24" t="s">
        <v>24</v>
      </c>
      <c r="C47" s="25"/>
      <c r="D47" s="25"/>
      <c r="E47" s="25"/>
      <c r="F47" s="25"/>
      <c r="G47" s="25"/>
      <c r="H47" s="25"/>
      <c r="I47" s="28"/>
      <c r="J47" s="55">
        <v>7266.88</v>
      </c>
      <c r="K47" s="14"/>
      <c r="L47" s="78"/>
    </row>
    <row r="48" spans="2:12" ht="15" customHeight="1" x14ac:dyDescent="0.2">
      <c r="B48" s="24" t="s">
        <v>112</v>
      </c>
      <c r="C48" s="25"/>
      <c r="D48" s="25"/>
      <c r="E48" s="25"/>
      <c r="F48" s="25"/>
      <c r="G48" s="25"/>
      <c r="H48" s="25"/>
      <c r="I48" s="28"/>
      <c r="J48" s="55">
        <v>726.6880000000001</v>
      </c>
      <c r="K48" s="12"/>
      <c r="L48" s="78"/>
    </row>
    <row r="49" spans="2:19" ht="15" customHeight="1" x14ac:dyDescent="0.2">
      <c r="B49" s="24" t="s">
        <v>99</v>
      </c>
      <c r="C49" s="25"/>
      <c r="D49" s="25"/>
      <c r="E49" s="25"/>
      <c r="F49" s="25"/>
      <c r="G49" s="25"/>
      <c r="H49" s="25"/>
      <c r="I49" s="59"/>
      <c r="J49" s="60">
        <v>756.91651999999988</v>
      </c>
      <c r="K49" s="12"/>
      <c r="L49" s="78"/>
      <c r="M49" s="14"/>
    </row>
    <row r="50" spans="2:19" ht="15" customHeight="1" thickBot="1" x14ac:dyDescent="0.25">
      <c r="B50" s="225" t="s">
        <v>100</v>
      </c>
      <c r="C50" s="226"/>
      <c r="D50" s="226"/>
      <c r="E50" s="226"/>
      <c r="F50" s="226"/>
      <c r="G50" s="227"/>
      <c r="H50" s="73"/>
      <c r="I50" s="228">
        <v>8750.48</v>
      </c>
      <c r="J50" s="229"/>
      <c r="K50" s="104">
        <v>5855.15</v>
      </c>
      <c r="L50" s="74">
        <v>0.1</v>
      </c>
    </row>
    <row r="51" spans="2:19" s="17" customFormat="1" ht="15" hidden="1" customHeight="1" thickTop="1" x14ac:dyDescent="0.2">
      <c r="B51" s="196" t="s">
        <v>101</v>
      </c>
      <c r="C51" s="197"/>
      <c r="D51" s="197"/>
      <c r="E51" s="197"/>
      <c r="F51" s="197"/>
      <c r="G51" s="198"/>
      <c r="H51" s="61"/>
      <c r="I51" s="199">
        <v>39.921477272727273</v>
      </c>
      <c r="J51" s="200"/>
      <c r="K51" s="16"/>
      <c r="L51" s="79"/>
      <c r="M51" s="16"/>
      <c r="N51" s="15"/>
      <c r="O51" s="15"/>
      <c r="P51" s="15"/>
      <c r="Q51" s="15"/>
      <c r="R51" s="15"/>
      <c r="S51" s="15"/>
    </row>
    <row r="52" spans="2:19" s="15" customFormat="1" ht="15" hidden="1" customHeight="1" x14ac:dyDescent="0.2">
      <c r="B52" s="196" t="s">
        <v>102</v>
      </c>
      <c r="C52" s="197"/>
      <c r="D52" s="197"/>
      <c r="E52" s="197"/>
      <c r="F52" s="197"/>
      <c r="G52" s="198"/>
      <c r="H52" s="61"/>
      <c r="I52" s="199">
        <v>53.228636363636362</v>
      </c>
      <c r="J52" s="200"/>
    </row>
    <row r="53" spans="2:19" s="17" customFormat="1" ht="12.95" customHeight="1" thickTop="1" x14ac:dyDescent="0.2">
      <c r="B53" s="18"/>
      <c r="C53" s="15"/>
      <c r="D53" s="15"/>
      <c r="E53" s="15"/>
      <c r="F53" s="15"/>
      <c r="G53" s="15"/>
      <c r="H53" s="15"/>
      <c r="I53" s="19"/>
      <c r="J53" s="19"/>
      <c r="K53" s="15"/>
      <c r="L53" s="15"/>
      <c r="M53" s="15"/>
      <c r="N53" s="15"/>
      <c r="O53" s="15"/>
      <c r="P53" s="15"/>
      <c r="Q53" s="15"/>
      <c r="R53" s="15"/>
      <c r="S53" s="15"/>
    </row>
    <row r="54" spans="2:19" s="75" customFormat="1" x14ac:dyDescent="0.2">
      <c r="B54" s="218" t="s">
        <v>118</v>
      </c>
      <c r="C54" s="218"/>
      <c r="D54" s="218"/>
      <c r="E54" s="218"/>
      <c r="F54" s="218"/>
      <c r="G54" s="218"/>
      <c r="H54" s="218"/>
      <c r="I54" s="218"/>
      <c r="J54" s="218"/>
    </row>
    <row r="55" spans="2:19" s="75" customFormat="1" x14ac:dyDescent="0.2">
      <c r="B55" s="219" t="s">
        <v>101</v>
      </c>
      <c r="C55" s="219"/>
      <c r="D55" s="219"/>
      <c r="E55" s="219"/>
      <c r="F55" s="219"/>
      <c r="G55" s="219"/>
      <c r="H55" s="76"/>
      <c r="I55" s="220">
        <v>36.909999999999997</v>
      </c>
      <c r="J55" s="220"/>
    </row>
    <row r="56" spans="2:19" s="75" customFormat="1" x14ac:dyDescent="0.2">
      <c r="B56" s="219" t="s">
        <v>102</v>
      </c>
      <c r="C56" s="219"/>
      <c r="D56" s="219"/>
      <c r="E56" s="219"/>
      <c r="F56" s="219"/>
      <c r="G56" s="219"/>
      <c r="H56" s="76"/>
      <c r="I56" s="220">
        <v>49.22</v>
      </c>
      <c r="J56" s="220"/>
    </row>
    <row r="57" spans="2:19" s="75" customFormat="1" x14ac:dyDescent="0.2">
      <c r="K57" s="77"/>
    </row>
  </sheetData>
  <mergeCells count="14">
    <mergeCell ref="B56:G56"/>
    <mergeCell ref="I56:J56"/>
    <mergeCell ref="B2:J3"/>
    <mergeCell ref="I4:J4"/>
    <mergeCell ref="F13:G13"/>
    <mergeCell ref="B50:G50"/>
    <mergeCell ref="I50:J50"/>
    <mergeCell ref="B51:G51"/>
    <mergeCell ref="I51:J51"/>
    <mergeCell ref="B52:G52"/>
    <mergeCell ref="I52:J52"/>
    <mergeCell ref="B54:J54"/>
    <mergeCell ref="B55:G55"/>
    <mergeCell ref="I55:J55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7"/>
  <sheetViews>
    <sheetView showGridLines="0" zoomScaleNormal="100" workbookViewId="0">
      <selection sqref="A1:G1"/>
    </sheetView>
  </sheetViews>
  <sheetFormatPr defaultRowHeight="12.75" x14ac:dyDescent="0.2"/>
  <cols>
    <col min="1" max="1" width="3.28515625" style="8" customWidth="1"/>
    <col min="2" max="6" width="9.140625" style="8"/>
    <col min="7" max="7" width="7.28515625" style="8" customWidth="1"/>
    <col min="8" max="8" width="9.140625" style="8" hidden="1" customWidth="1"/>
    <col min="9" max="9" width="12.7109375" style="8" bestFit="1" customWidth="1"/>
    <col min="10" max="10" width="14.42578125" style="8" bestFit="1" customWidth="1"/>
    <col min="11" max="11" width="13.42578125" style="8" bestFit="1" customWidth="1"/>
    <col min="12" max="13" width="9.140625" style="8"/>
    <col min="14" max="14" width="12.140625" style="8" bestFit="1" customWidth="1"/>
    <col min="15" max="16384" width="9.140625" style="8"/>
  </cols>
  <sheetData>
    <row r="2" spans="2:15" ht="12.95" customHeight="1" x14ac:dyDescent="0.2">
      <c r="B2" s="232" t="s">
        <v>105</v>
      </c>
      <c r="C2" s="233"/>
      <c r="D2" s="233"/>
      <c r="E2" s="233"/>
      <c r="F2" s="233"/>
      <c r="G2" s="233"/>
      <c r="H2" s="233"/>
      <c r="I2" s="233"/>
      <c r="J2" s="234"/>
    </row>
    <row r="3" spans="2:15" ht="12.95" customHeight="1" x14ac:dyDescent="0.2">
      <c r="B3" s="235"/>
      <c r="C3" s="236"/>
      <c r="D3" s="236"/>
      <c r="E3" s="236"/>
      <c r="F3" s="236"/>
      <c r="G3" s="236"/>
      <c r="H3" s="236"/>
      <c r="I3" s="236"/>
      <c r="J3" s="237"/>
    </row>
    <row r="4" spans="2:15" ht="15" customHeight="1" thickBot="1" x14ac:dyDescent="0.25">
      <c r="B4" s="72" t="s">
        <v>0</v>
      </c>
      <c r="C4" s="23"/>
      <c r="D4" s="23"/>
      <c r="E4" s="23"/>
      <c r="F4" s="23"/>
      <c r="G4" s="23"/>
      <c r="H4" s="23"/>
      <c r="I4" s="192" t="s">
        <v>1</v>
      </c>
      <c r="J4" s="193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1432.808</v>
      </c>
      <c r="K5" s="12"/>
    </row>
    <row r="6" spans="2:15" ht="15" customHeight="1" x14ac:dyDescent="0.2">
      <c r="B6" s="29" t="s">
        <v>3</v>
      </c>
      <c r="C6" s="25"/>
      <c r="D6" s="25"/>
      <c r="E6" s="25"/>
      <c r="F6" s="25"/>
      <c r="G6" s="25"/>
      <c r="H6" s="25"/>
      <c r="I6" s="30">
        <v>1102.1600000000001</v>
      </c>
      <c r="J6" s="31"/>
      <c r="K6" s="10"/>
    </row>
    <row r="7" spans="2:15" ht="15" customHeight="1" x14ac:dyDescent="0.2">
      <c r="B7" s="29" t="s">
        <v>4</v>
      </c>
      <c r="C7" s="25"/>
      <c r="D7" s="25"/>
      <c r="E7" s="25"/>
      <c r="F7" s="25"/>
      <c r="G7" s="25"/>
      <c r="H7" s="25">
        <v>32</v>
      </c>
      <c r="I7" s="30">
        <v>0</v>
      </c>
      <c r="J7" s="31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330.64800000000002</v>
      </c>
      <c r="J8" s="31"/>
      <c r="K8" s="14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25"/>
      <c r="H10" s="25"/>
      <c r="I10" s="41"/>
      <c r="J10" s="42">
        <v>527.2700000000001</v>
      </c>
      <c r="K10" s="12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21.49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286.56</v>
      </c>
      <c r="J12" s="45"/>
      <c r="O12" s="13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14.33</v>
      </c>
      <c r="J13" s="45"/>
      <c r="O13" s="13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42.98</v>
      </c>
      <c r="J14" s="45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114.62</v>
      </c>
      <c r="J15" s="45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2.87</v>
      </c>
      <c r="J16" s="45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8.6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35.82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322.51</v>
      </c>
      <c r="K19" s="12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7.88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159.18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6.16</v>
      </c>
      <c r="J22" s="42"/>
      <c r="K22" s="13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1.72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11.03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17.190000000000001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119.35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104.88</v>
      </c>
      <c r="K27" s="12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30.38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17.190000000000001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57.31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118.69</v>
      </c>
      <c r="J32" s="42">
        <v>118.69</v>
      </c>
      <c r="K32" s="12"/>
    </row>
    <row r="33" spans="2:12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2506.1579999999999</v>
      </c>
    </row>
    <row r="34" spans="2:12" ht="15" customHeight="1" x14ac:dyDescent="0.2">
      <c r="B34" s="29"/>
      <c r="C34" s="25"/>
      <c r="D34" s="25"/>
      <c r="E34" s="25"/>
      <c r="F34" s="44"/>
      <c r="G34" s="25"/>
      <c r="H34" s="25"/>
      <c r="I34" s="41"/>
      <c r="J34" s="45"/>
    </row>
    <row r="35" spans="2:12" ht="15" customHeight="1" x14ac:dyDescent="0.2">
      <c r="B35" s="24" t="s">
        <v>25</v>
      </c>
      <c r="C35" s="25"/>
      <c r="D35" s="25"/>
      <c r="E35" s="25"/>
      <c r="F35" s="25"/>
      <c r="G35" s="25"/>
      <c r="H35" s="25"/>
      <c r="I35" s="28"/>
      <c r="J35" s="55">
        <v>1968.99</v>
      </c>
      <c r="K35" s="78" t="s">
        <v>177</v>
      </c>
      <c r="L35" s="78"/>
    </row>
    <row r="36" spans="2:12" ht="15" customHeight="1" x14ac:dyDescent="0.2">
      <c r="B36" s="29" t="s">
        <v>41</v>
      </c>
      <c r="C36" s="25"/>
      <c r="D36" s="25"/>
      <c r="E36" s="25"/>
      <c r="F36" s="25"/>
      <c r="G36" s="25"/>
      <c r="H36" s="25"/>
      <c r="I36" s="30">
        <v>730.87221899999997</v>
      </c>
      <c r="J36" s="31"/>
      <c r="K36" s="161">
        <v>1.1109</v>
      </c>
      <c r="L36" s="78"/>
    </row>
    <row r="37" spans="2:12" ht="15" customHeight="1" x14ac:dyDescent="0.2">
      <c r="B37" s="29" t="s">
        <v>26</v>
      </c>
      <c r="C37" s="25"/>
      <c r="D37" s="25"/>
      <c r="E37" s="25"/>
      <c r="F37" s="25"/>
      <c r="G37" s="25"/>
      <c r="H37" s="25"/>
      <c r="I37" s="30">
        <v>850</v>
      </c>
      <c r="J37" s="102"/>
      <c r="K37" s="78"/>
      <c r="L37" s="78"/>
    </row>
    <row r="38" spans="2:12" ht="15" customHeight="1" x14ac:dyDescent="0.2">
      <c r="B38" s="29" t="s">
        <v>20</v>
      </c>
      <c r="C38" s="25"/>
      <c r="D38" s="25"/>
      <c r="E38" s="25"/>
      <c r="F38" s="25"/>
      <c r="G38" s="25"/>
      <c r="H38" s="25"/>
      <c r="I38" s="30">
        <v>136.274103</v>
      </c>
      <c r="J38" s="57"/>
    </row>
    <row r="39" spans="2:12" ht="15" customHeight="1" x14ac:dyDescent="0.2">
      <c r="B39" s="29" t="s">
        <v>21</v>
      </c>
      <c r="C39" s="25"/>
      <c r="D39" s="25"/>
      <c r="E39" s="25"/>
      <c r="F39" s="25"/>
      <c r="G39" s="25"/>
      <c r="H39" s="25"/>
      <c r="I39" s="30">
        <v>34.860042</v>
      </c>
      <c r="J39" s="31"/>
    </row>
    <row r="40" spans="2:12" ht="15" customHeight="1" x14ac:dyDescent="0.2">
      <c r="B40" s="29" t="s">
        <v>22</v>
      </c>
      <c r="C40" s="25"/>
      <c r="D40" s="25"/>
      <c r="E40" s="25"/>
      <c r="F40" s="25"/>
      <c r="G40" s="25"/>
      <c r="H40" s="25"/>
      <c r="I40" s="30">
        <v>16.663499999999999</v>
      </c>
      <c r="J40" s="31"/>
    </row>
    <row r="41" spans="2:12" ht="15" customHeight="1" x14ac:dyDescent="0.2">
      <c r="B41" s="29" t="s">
        <v>42</v>
      </c>
      <c r="C41" s="25"/>
      <c r="D41" s="25"/>
      <c r="E41" s="25"/>
      <c r="F41" s="25"/>
      <c r="G41" s="25"/>
      <c r="H41" s="25"/>
      <c r="I41" s="30">
        <v>200.317488</v>
      </c>
      <c r="J41" s="102"/>
    </row>
    <row r="42" spans="2:12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4475.1499999999996</v>
      </c>
      <c r="K42" s="14"/>
    </row>
    <row r="43" spans="2:12" ht="15" customHeight="1" x14ac:dyDescent="0.2">
      <c r="B43" s="24" t="s">
        <v>112</v>
      </c>
      <c r="C43" s="25"/>
      <c r="D43" s="25"/>
      <c r="E43" s="25"/>
      <c r="F43" s="25"/>
      <c r="G43" s="25"/>
      <c r="H43" s="25"/>
      <c r="I43" s="28"/>
      <c r="J43" s="55">
        <v>447.51499999999999</v>
      </c>
      <c r="K43" s="12"/>
    </row>
    <row r="44" spans="2:12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466.13119999999998</v>
      </c>
      <c r="K44" s="12"/>
      <c r="L44" s="71"/>
    </row>
    <row r="45" spans="2:12" s="11" customFormat="1" ht="18.75" customHeight="1" thickBot="1" x14ac:dyDescent="0.3">
      <c r="B45" s="66" t="s">
        <v>100</v>
      </c>
      <c r="C45" s="67"/>
      <c r="D45" s="67"/>
      <c r="E45" s="67"/>
      <c r="F45" s="67"/>
      <c r="G45" s="67"/>
      <c r="H45" s="67"/>
      <c r="I45" s="238">
        <v>5388.8</v>
      </c>
      <c r="J45" s="239"/>
      <c r="K45" s="20"/>
      <c r="L45" s="71"/>
    </row>
    <row r="46" spans="2:12" ht="13.5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36.741818181818182</v>
      </c>
      <c r="J46" s="231"/>
    </row>
    <row r="47" spans="2:12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48.989090909090912</v>
      </c>
      <c r="J47" s="231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showGridLines="0" zoomScaleNormal="100" workbookViewId="0">
      <selection sqref="A1:G1"/>
    </sheetView>
  </sheetViews>
  <sheetFormatPr defaultRowHeight="16.5" x14ac:dyDescent="0.35"/>
  <cols>
    <col min="1" max="1" width="9.140625" style="1"/>
    <col min="2" max="2" width="56.7109375" style="1" bestFit="1" customWidth="1"/>
    <col min="3" max="3" width="8.85546875" style="5" bestFit="1" customWidth="1"/>
    <col min="4" max="4" width="2.140625" style="1" bestFit="1" customWidth="1"/>
    <col min="5" max="5" width="11.28515625" style="6" bestFit="1" customWidth="1"/>
    <col min="6" max="257" width="9.140625" style="1"/>
    <col min="258" max="258" width="56.7109375" style="1" bestFit="1" customWidth="1"/>
    <col min="259" max="259" width="8.85546875" style="1" bestFit="1" customWidth="1"/>
    <col min="260" max="260" width="2.140625" style="1" bestFit="1" customWidth="1"/>
    <col min="261" max="261" width="11.28515625" style="1" bestFit="1" customWidth="1"/>
    <col min="262" max="513" width="9.140625" style="1"/>
    <col min="514" max="514" width="56.7109375" style="1" bestFit="1" customWidth="1"/>
    <col min="515" max="515" width="8.85546875" style="1" bestFit="1" customWidth="1"/>
    <col min="516" max="516" width="2.140625" style="1" bestFit="1" customWidth="1"/>
    <col min="517" max="517" width="11.28515625" style="1" bestFit="1" customWidth="1"/>
    <col min="518" max="769" width="9.140625" style="1"/>
    <col min="770" max="770" width="56.7109375" style="1" bestFit="1" customWidth="1"/>
    <col min="771" max="771" width="8.85546875" style="1" bestFit="1" customWidth="1"/>
    <col min="772" max="772" width="2.140625" style="1" bestFit="1" customWidth="1"/>
    <col min="773" max="773" width="11.28515625" style="1" bestFit="1" customWidth="1"/>
    <col min="774" max="1025" width="9.140625" style="1"/>
    <col min="1026" max="1026" width="56.7109375" style="1" bestFit="1" customWidth="1"/>
    <col min="1027" max="1027" width="8.85546875" style="1" bestFit="1" customWidth="1"/>
    <col min="1028" max="1028" width="2.140625" style="1" bestFit="1" customWidth="1"/>
    <col min="1029" max="1029" width="11.28515625" style="1" bestFit="1" customWidth="1"/>
    <col min="1030" max="1281" width="9.140625" style="1"/>
    <col min="1282" max="1282" width="56.7109375" style="1" bestFit="1" customWidth="1"/>
    <col min="1283" max="1283" width="8.85546875" style="1" bestFit="1" customWidth="1"/>
    <col min="1284" max="1284" width="2.140625" style="1" bestFit="1" customWidth="1"/>
    <col min="1285" max="1285" width="11.28515625" style="1" bestFit="1" customWidth="1"/>
    <col min="1286" max="1537" width="9.140625" style="1"/>
    <col min="1538" max="1538" width="56.7109375" style="1" bestFit="1" customWidth="1"/>
    <col min="1539" max="1539" width="8.85546875" style="1" bestFit="1" customWidth="1"/>
    <col min="1540" max="1540" width="2.140625" style="1" bestFit="1" customWidth="1"/>
    <col min="1541" max="1541" width="11.28515625" style="1" bestFit="1" customWidth="1"/>
    <col min="1542" max="1793" width="9.140625" style="1"/>
    <col min="1794" max="1794" width="56.7109375" style="1" bestFit="1" customWidth="1"/>
    <col min="1795" max="1795" width="8.85546875" style="1" bestFit="1" customWidth="1"/>
    <col min="1796" max="1796" width="2.140625" style="1" bestFit="1" customWidth="1"/>
    <col min="1797" max="1797" width="11.28515625" style="1" bestFit="1" customWidth="1"/>
    <col min="1798" max="2049" width="9.140625" style="1"/>
    <col min="2050" max="2050" width="56.7109375" style="1" bestFit="1" customWidth="1"/>
    <col min="2051" max="2051" width="8.85546875" style="1" bestFit="1" customWidth="1"/>
    <col min="2052" max="2052" width="2.140625" style="1" bestFit="1" customWidth="1"/>
    <col min="2053" max="2053" width="11.28515625" style="1" bestFit="1" customWidth="1"/>
    <col min="2054" max="2305" width="9.140625" style="1"/>
    <col min="2306" max="2306" width="56.7109375" style="1" bestFit="1" customWidth="1"/>
    <col min="2307" max="2307" width="8.85546875" style="1" bestFit="1" customWidth="1"/>
    <col min="2308" max="2308" width="2.140625" style="1" bestFit="1" customWidth="1"/>
    <col min="2309" max="2309" width="11.28515625" style="1" bestFit="1" customWidth="1"/>
    <col min="2310" max="2561" width="9.140625" style="1"/>
    <col min="2562" max="2562" width="56.7109375" style="1" bestFit="1" customWidth="1"/>
    <col min="2563" max="2563" width="8.85546875" style="1" bestFit="1" customWidth="1"/>
    <col min="2564" max="2564" width="2.140625" style="1" bestFit="1" customWidth="1"/>
    <col min="2565" max="2565" width="11.28515625" style="1" bestFit="1" customWidth="1"/>
    <col min="2566" max="2817" width="9.140625" style="1"/>
    <col min="2818" max="2818" width="56.7109375" style="1" bestFit="1" customWidth="1"/>
    <col min="2819" max="2819" width="8.85546875" style="1" bestFit="1" customWidth="1"/>
    <col min="2820" max="2820" width="2.140625" style="1" bestFit="1" customWidth="1"/>
    <col min="2821" max="2821" width="11.28515625" style="1" bestFit="1" customWidth="1"/>
    <col min="2822" max="3073" width="9.140625" style="1"/>
    <col min="3074" max="3074" width="56.7109375" style="1" bestFit="1" customWidth="1"/>
    <col min="3075" max="3075" width="8.85546875" style="1" bestFit="1" customWidth="1"/>
    <col min="3076" max="3076" width="2.140625" style="1" bestFit="1" customWidth="1"/>
    <col min="3077" max="3077" width="11.28515625" style="1" bestFit="1" customWidth="1"/>
    <col min="3078" max="3329" width="9.140625" style="1"/>
    <col min="3330" max="3330" width="56.7109375" style="1" bestFit="1" customWidth="1"/>
    <col min="3331" max="3331" width="8.85546875" style="1" bestFit="1" customWidth="1"/>
    <col min="3332" max="3332" width="2.140625" style="1" bestFit="1" customWidth="1"/>
    <col min="3333" max="3333" width="11.28515625" style="1" bestFit="1" customWidth="1"/>
    <col min="3334" max="3585" width="9.140625" style="1"/>
    <col min="3586" max="3586" width="56.7109375" style="1" bestFit="1" customWidth="1"/>
    <col min="3587" max="3587" width="8.85546875" style="1" bestFit="1" customWidth="1"/>
    <col min="3588" max="3588" width="2.140625" style="1" bestFit="1" customWidth="1"/>
    <col min="3589" max="3589" width="11.28515625" style="1" bestFit="1" customWidth="1"/>
    <col min="3590" max="3841" width="9.140625" style="1"/>
    <col min="3842" max="3842" width="56.7109375" style="1" bestFit="1" customWidth="1"/>
    <col min="3843" max="3843" width="8.85546875" style="1" bestFit="1" customWidth="1"/>
    <col min="3844" max="3844" width="2.140625" style="1" bestFit="1" customWidth="1"/>
    <col min="3845" max="3845" width="11.28515625" style="1" bestFit="1" customWidth="1"/>
    <col min="3846" max="4097" width="9.140625" style="1"/>
    <col min="4098" max="4098" width="56.7109375" style="1" bestFit="1" customWidth="1"/>
    <col min="4099" max="4099" width="8.85546875" style="1" bestFit="1" customWidth="1"/>
    <col min="4100" max="4100" width="2.140625" style="1" bestFit="1" customWidth="1"/>
    <col min="4101" max="4101" width="11.28515625" style="1" bestFit="1" customWidth="1"/>
    <col min="4102" max="4353" width="9.140625" style="1"/>
    <col min="4354" max="4354" width="56.7109375" style="1" bestFit="1" customWidth="1"/>
    <col min="4355" max="4355" width="8.85546875" style="1" bestFit="1" customWidth="1"/>
    <col min="4356" max="4356" width="2.140625" style="1" bestFit="1" customWidth="1"/>
    <col min="4357" max="4357" width="11.28515625" style="1" bestFit="1" customWidth="1"/>
    <col min="4358" max="4609" width="9.140625" style="1"/>
    <col min="4610" max="4610" width="56.7109375" style="1" bestFit="1" customWidth="1"/>
    <col min="4611" max="4611" width="8.85546875" style="1" bestFit="1" customWidth="1"/>
    <col min="4612" max="4612" width="2.140625" style="1" bestFit="1" customWidth="1"/>
    <col min="4613" max="4613" width="11.28515625" style="1" bestFit="1" customWidth="1"/>
    <col min="4614" max="4865" width="9.140625" style="1"/>
    <col min="4866" max="4866" width="56.7109375" style="1" bestFit="1" customWidth="1"/>
    <col min="4867" max="4867" width="8.85546875" style="1" bestFit="1" customWidth="1"/>
    <col min="4868" max="4868" width="2.140625" style="1" bestFit="1" customWidth="1"/>
    <col min="4869" max="4869" width="11.28515625" style="1" bestFit="1" customWidth="1"/>
    <col min="4870" max="5121" width="9.140625" style="1"/>
    <col min="5122" max="5122" width="56.7109375" style="1" bestFit="1" customWidth="1"/>
    <col min="5123" max="5123" width="8.85546875" style="1" bestFit="1" customWidth="1"/>
    <col min="5124" max="5124" width="2.140625" style="1" bestFit="1" customWidth="1"/>
    <col min="5125" max="5125" width="11.28515625" style="1" bestFit="1" customWidth="1"/>
    <col min="5126" max="5377" width="9.140625" style="1"/>
    <col min="5378" max="5378" width="56.7109375" style="1" bestFit="1" customWidth="1"/>
    <col min="5379" max="5379" width="8.85546875" style="1" bestFit="1" customWidth="1"/>
    <col min="5380" max="5380" width="2.140625" style="1" bestFit="1" customWidth="1"/>
    <col min="5381" max="5381" width="11.28515625" style="1" bestFit="1" customWidth="1"/>
    <col min="5382" max="5633" width="9.140625" style="1"/>
    <col min="5634" max="5634" width="56.7109375" style="1" bestFit="1" customWidth="1"/>
    <col min="5635" max="5635" width="8.85546875" style="1" bestFit="1" customWidth="1"/>
    <col min="5636" max="5636" width="2.140625" style="1" bestFit="1" customWidth="1"/>
    <col min="5637" max="5637" width="11.28515625" style="1" bestFit="1" customWidth="1"/>
    <col min="5638" max="5889" width="9.140625" style="1"/>
    <col min="5890" max="5890" width="56.7109375" style="1" bestFit="1" customWidth="1"/>
    <col min="5891" max="5891" width="8.85546875" style="1" bestFit="1" customWidth="1"/>
    <col min="5892" max="5892" width="2.140625" style="1" bestFit="1" customWidth="1"/>
    <col min="5893" max="5893" width="11.28515625" style="1" bestFit="1" customWidth="1"/>
    <col min="5894" max="6145" width="9.140625" style="1"/>
    <col min="6146" max="6146" width="56.7109375" style="1" bestFit="1" customWidth="1"/>
    <col min="6147" max="6147" width="8.85546875" style="1" bestFit="1" customWidth="1"/>
    <col min="6148" max="6148" width="2.140625" style="1" bestFit="1" customWidth="1"/>
    <col min="6149" max="6149" width="11.28515625" style="1" bestFit="1" customWidth="1"/>
    <col min="6150" max="6401" width="9.140625" style="1"/>
    <col min="6402" max="6402" width="56.7109375" style="1" bestFit="1" customWidth="1"/>
    <col min="6403" max="6403" width="8.85546875" style="1" bestFit="1" customWidth="1"/>
    <col min="6404" max="6404" width="2.140625" style="1" bestFit="1" customWidth="1"/>
    <col min="6405" max="6405" width="11.28515625" style="1" bestFit="1" customWidth="1"/>
    <col min="6406" max="6657" width="9.140625" style="1"/>
    <col min="6658" max="6658" width="56.7109375" style="1" bestFit="1" customWidth="1"/>
    <col min="6659" max="6659" width="8.85546875" style="1" bestFit="1" customWidth="1"/>
    <col min="6660" max="6660" width="2.140625" style="1" bestFit="1" customWidth="1"/>
    <col min="6661" max="6661" width="11.28515625" style="1" bestFit="1" customWidth="1"/>
    <col min="6662" max="6913" width="9.140625" style="1"/>
    <col min="6914" max="6914" width="56.7109375" style="1" bestFit="1" customWidth="1"/>
    <col min="6915" max="6915" width="8.85546875" style="1" bestFit="1" customWidth="1"/>
    <col min="6916" max="6916" width="2.140625" style="1" bestFit="1" customWidth="1"/>
    <col min="6917" max="6917" width="11.28515625" style="1" bestFit="1" customWidth="1"/>
    <col min="6918" max="7169" width="9.140625" style="1"/>
    <col min="7170" max="7170" width="56.7109375" style="1" bestFit="1" customWidth="1"/>
    <col min="7171" max="7171" width="8.85546875" style="1" bestFit="1" customWidth="1"/>
    <col min="7172" max="7172" width="2.140625" style="1" bestFit="1" customWidth="1"/>
    <col min="7173" max="7173" width="11.28515625" style="1" bestFit="1" customWidth="1"/>
    <col min="7174" max="7425" width="9.140625" style="1"/>
    <col min="7426" max="7426" width="56.7109375" style="1" bestFit="1" customWidth="1"/>
    <col min="7427" max="7427" width="8.85546875" style="1" bestFit="1" customWidth="1"/>
    <col min="7428" max="7428" width="2.140625" style="1" bestFit="1" customWidth="1"/>
    <col min="7429" max="7429" width="11.28515625" style="1" bestFit="1" customWidth="1"/>
    <col min="7430" max="7681" width="9.140625" style="1"/>
    <col min="7682" max="7682" width="56.7109375" style="1" bestFit="1" customWidth="1"/>
    <col min="7683" max="7683" width="8.85546875" style="1" bestFit="1" customWidth="1"/>
    <col min="7684" max="7684" width="2.140625" style="1" bestFit="1" customWidth="1"/>
    <col min="7685" max="7685" width="11.28515625" style="1" bestFit="1" customWidth="1"/>
    <col min="7686" max="7937" width="9.140625" style="1"/>
    <col min="7938" max="7938" width="56.7109375" style="1" bestFit="1" customWidth="1"/>
    <col min="7939" max="7939" width="8.85546875" style="1" bestFit="1" customWidth="1"/>
    <col min="7940" max="7940" width="2.140625" style="1" bestFit="1" customWidth="1"/>
    <col min="7941" max="7941" width="11.28515625" style="1" bestFit="1" customWidth="1"/>
    <col min="7942" max="8193" width="9.140625" style="1"/>
    <col min="8194" max="8194" width="56.7109375" style="1" bestFit="1" customWidth="1"/>
    <col min="8195" max="8195" width="8.85546875" style="1" bestFit="1" customWidth="1"/>
    <col min="8196" max="8196" width="2.140625" style="1" bestFit="1" customWidth="1"/>
    <col min="8197" max="8197" width="11.28515625" style="1" bestFit="1" customWidth="1"/>
    <col min="8198" max="8449" width="9.140625" style="1"/>
    <col min="8450" max="8450" width="56.7109375" style="1" bestFit="1" customWidth="1"/>
    <col min="8451" max="8451" width="8.85546875" style="1" bestFit="1" customWidth="1"/>
    <col min="8452" max="8452" width="2.140625" style="1" bestFit="1" customWidth="1"/>
    <col min="8453" max="8453" width="11.28515625" style="1" bestFit="1" customWidth="1"/>
    <col min="8454" max="8705" width="9.140625" style="1"/>
    <col min="8706" max="8706" width="56.7109375" style="1" bestFit="1" customWidth="1"/>
    <col min="8707" max="8707" width="8.85546875" style="1" bestFit="1" customWidth="1"/>
    <col min="8708" max="8708" width="2.140625" style="1" bestFit="1" customWidth="1"/>
    <col min="8709" max="8709" width="11.28515625" style="1" bestFit="1" customWidth="1"/>
    <col min="8710" max="8961" width="9.140625" style="1"/>
    <col min="8962" max="8962" width="56.7109375" style="1" bestFit="1" customWidth="1"/>
    <col min="8963" max="8963" width="8.85546875" style="1" bestFit="1" customWidth="1"/>
    <col min="8964" max="8964" width="2.140625" style="1" bestFit="1" customWidth="1"/>
    <col min="8965" max="8965" width="11.28515625" style="1" bestFit="1" customWidth="1"/>
    <col min="8966" max="9217" width="9.140625" style="1"/>
    <col min="9218" max="9218" width="56.7109375" style="1" bestFit="1" customWidth="1"/>
    <col min="9219" max="9219" width="8.85546875" style="1" bestFit="1" customWidth="1"/>
    <col min="9220" max="9220" width="2.140625" style="1" bestFit="1" customWidth="1"/>
    <col min="9221" max="9221" width="11.28515625" style="1" bestFit="1" customWidth="1"/>
    <col min="9222" max="9473" width="9.140625" style="1"/>
    <col min="9474" max="9474" width="56.7109375" style="1" bestFit="1" customWidth="1"/>
    <col min="9475" max="9475" width="8.85546875" style="1" bestFit="1" customWidth="1"/>
    <col min="9476" max="9476" width="2.140625" style="1" bestFit="1" customWidth="1"/>
    <col min="9477" max="9477" width="11.28515625" style="1" bestFit="1" customWidth="1"/>
    <col min="9478" max="9729" width="9.140625" style="1"/>
    <col min="9730" max="9730" width="56.7109375" style="1" bestFit="1" customWidth="1"/>
    <col min="9731" max="9731" width="8.85546875" style="1" bestFit="1" customWidth="1"/>
    <col min="9732" max="9732" width="2.140625" style="1" bestFit="1" customWidth="1"/>
    <col min="9733" max="9733" width="11.28515625" style="1" bestFit="1" customWidth="1"/>
    <col min="9734" max="9985" width="9.140625" style="1"/>
    <col min="9986" max="9986" width="56.7109375" style="1" bestFit="1" customWidth="1"/>
    <col min="9987" max="9987" width="8.85546875" style="1" bestFit="1" customWidth="1"/>
    <col min="9988" max="9988" width="2.140625" style="1" bestFit="1" customWidth="1"/>
    <col min="9989" max="9989" width="11.28515625" style="1" bestFit="1" customWidth="1"/>
    <col min="9990" max="10241" width="9.140625" style="1"/>
    <col min="10242" max="10242" width="56.7109375" style="1" bestFit="1" customWidth="1"/>
    <col min="10243" max="10243" width="8.85546875" style="1" bestFit="1" customWidth="1"/>
    <col min="10244" max="10244" width="2.140625" style="1" bestFit="1" customWidth="1"/>
    <col min="10245" max="10245" width="11.28515625" style="1" bestFit="1" customWidth="1"/>
    <col min="10246" max="10497" width="9.140625" style="1"/>
    <col min="10498" max="10498" width="56.7109375" style="1" bestFit="1" customWidth="1"/>
    <col min="10499" max="10499" width="8.85546875" style="1" bestFit="1" customWidth="1"/>
    <col min="10500" max="10500" width="2.140625" style="1" bestFit="1" customWidth="1"/>
    <col min="10501" max="10501" width="11.28515625" style="1" bestFit="1" customWidth="1"/>
    <col min="10502" max="10753" width="9.140625" style="1"/>
    <col min="10754" max="10754" width="56.7109375" style="1" bestFit="1" customWidth="1"/>
    <col min="10755" max="10755" width="8.85546875" style="1" bestFit="1" customWidth="1"/>
    <col min="10756" max="10756" width="2.140625" style="1" bestFit="1" customWidth="1"/>
    <col min="10757" max="10757" width="11.28515625" style="1" bestFit="1" customWidth="1"/>
    <col min="10758" max="11009" width="9.140625" style="1"/>
    <col min="11010" max="11010" width="56.7109375" style="1" bestFit="1" customWidth="1"/>
    <col min="11011" max="11011" width="8.85546875" style="1" bestFit="1" customWidth="1"/>
    <col min="11012" max="11012" width="2.140625" style="1" bestFit="1" customWidth="1"/>
    <col min="11013" max="11013" width="11.28515625" style="1" bestFit="1" customWidth="1"/>
    <col min="11014" max="11265" width="9.140625" style="1"/>
    <col min="11266" max="11266" width="56.7109375" style="1" bestFit="1" customWidth="1"/>
    <col min="11267" max="11267" width="8.85546875" style="1" bestFit="1" customWidth="1"/>
    <col min="11268" max="11268" width="2.140625" style="1" bestFit="1" customWidth="1"/>
    <col min="11269" max="11269" width="11.28515625" style="1" bestFit="1" customWidth="1"/>
    <col min="11270" max="11521" width="9.140625" style="1"/>
    <col min="11522" max="11522" width="56.7109375" style="1" bestFit="1" customWidth="1"/>
    <col min="11523" max="11523" width="8.85546875" style="1" bestFit="1" customWidth="1"/>
    <col min="11524" max="11524" width="2.140625" style="1" bestFit="1" customWidth="1"/>
    <col min="11525" max="11525" width="11.28515625" style="1" bestFit="1" customWidth="1"/>
    <col min="11526" max="11777" width="9.140625" style="1"/>
    <col min="11778" max="11778" width="56.7109375" style="1" bestFit="1" customWidth="1"/>
    <col min="11779" max="11779" width="8.85546875" style="1" bestFit="1" customWidth="1"/>
    <col min="11780" max="11780" width="2.140625" style="1" bestFit="1" customWidth="1"/>
    <col min="11781" max="11781" width="11.28515625" style="1" bestFit="1" customWidth="1"/>
    <col min="11782" max="12033" width="9.140625" style="1"/>
    <col min="12034" max="12034" width="56.7109375" style="1" bestFit="1" customWidth="1"/>
    <col min="12035" max="12035" width="8.85546875" style="1" bestFit="1" customWidth="1"/>
    <col min="12036" max="12036" width="2.140625" style="1" bestFit="1" customWidth="1"/>
    <col min="12037" max="12037" width="11.28515625" style="1" bestFit="1" customWidth="1"/>
    <col min="12038" max="12289" width="9.140625" style="1"/>
    <col min="12290" max="12290" width="56.7109375" style="1" bestFit="1" customWidth="1"/>
    <col min="12291" max="12291" width="8.85546875" style="1" bestFit="1" customWidth="1"/>
    <col min="12292" max="12292" width="2.140625" style="1" bestFit="1" customWidth="1"/>
    <col min="12293" max="12293" width="11.28515625" style="1" bestFit="1" customWidth="1"/>
    <col min="12294" max="12545" width="9.140625" style="1"/>
    <col min="12546" max="12546" width="56.7109375" style="1" bestFit="1" customWidth="1"/>
    <col min="12547" max="12547" width="8.85546875" style="1" bestFit="1" customWidth="1"/>
    <col min="12548" max="12548" width="2.140625" style="1" bestFit="1" customWidth="1"/>
    <col min="12549" max="12549" width="11.28515625" style="1" bestFit="1" customWidth="1"/>
    <col min="12550" max="12801" width="9.140625" style="1"/>
    <col min="12802" max="12802" width="56.7109375" style="1" bestFit="1" customWidth="1"/>
    <col min="12803" max="12803" width="8.85546875" style="1" bestFit="1" customWidth="1"/>
    <col min="12804" max="12804" width="2.140625" style="1" bestFit="1" customWidth="1"/>
    <col min="12805" max="12805" width="11.28515625" style="1" bestFit="1" customWidth="1"/>
    <col min="12806" max="13057" width="9.140625" style="1"/>
    <col min="13058" max="13058" width="56.7109375" style="1" bestFit="1" customWidth="1"/>
    <col min="13059" max="13059" width="8.85546875" style="1" bestFit="1" customWidth="1"/>
    <col min="13060" max="13060" width="2.140625" style="1" bestFit="1" customWidth="1"/>
    <col min="13061" max="13061" width="11.28515625" style="1" bestFit="1" customWidth="1"/>
    <col min="13062" max="13313" width="9.140625" style="1"/>
    <col min="13314" max="13314" width="56.7109375" style="1" bestFit="1" customWidth="1"/>
    <col min="13315" max="13315" width="8.85546875" style="1" bestFit="1" customWidth="1"/>
    <col min="13316" max="13316" width="2.140625" style="1" bestFit="1" customWidth="1"/>
    <col min="13317" max="13317" width="11.28515625" style="1" bestFit="1" customWidth="1"/>
    <col min="13318" max="13569" width="9.140625" style="1"/>
    <col min="13570" max="13570" width="56.7109375" style="1" bestFit="1" customWidth="1"/>
    <col min="13571" max="13571" width="8.85546875" style="1" bestFit="1" customWidth="1"/>
    <col min="13572" max="13572" width="2.140625" style="1" bestFit="1" customWidth="1"/>
    <col min="13573" max="13573" width="11.28515625" style="1" bestFit="1" customWidth="1"/>
    <col min="13574" max="13825" width="9.140625" style="1"/>
    <col min="13826" max="13826" width="56.7109375" style="1" bestFit="1" customWidth="1"/>
    <col min="13827" max="13827" width="8.85546875" style="1" bestFit="1" customWidth="1"/>
    <col min="13828" max="13828" width="2.140625" style="1" bestFit="1" customWidth="1"/>
    <col min="13829" max="13829" width="11.28515625" style="1" bestFit="1" customWidth="1"/>
    <col min="13830" max="14081" width="9.140625" style="1"/>
    <col min="14082" max="14082" width="56.7109375" style="1" bestFit="1" customWidth="1"/>
    <col min="14083" max="14083" width="8.85546875" style="1" bestFit="1" customWidth="1"/>
    <col min="14084" max="14084" width="2.140625" style="1" bestFit="1" customWidth="1"/>
    <col min="14085" max="14085" width="11.28515625" style="1" bestFit="1" customWidth="1"/>
    <col min="14086" max="14337" width="9.140625" style="1"/>
    <col min="14338" max="14338" width="56.7109375" style="1" bestFit="1" customWidth="1"/>
    <col min="14339" max="14339" width="8.85546875" style="1" bestFit="1" customWidth="1"/>
    <col min="14340" max="14340" width="2.140625" style="1" bestFit="1" customWidth="1"/>
    <col min="14341" max="14341" width="11.28515625" style="1" bestFit="1" customWidth="1"/>
    <col min="14342" max="14593" width="9.140625" style="1"/>
    <col min="14594" max="14594" width="56.7109375" style="1" bestFit="1" customWidth="1"/>
    <col min="14595" max="14595" width="8.85546875" style="1" bestFit="1" customWidth="1"/>
    <col min="14596" max="14596" width="2.140625" style="1" bestFit="1" customWidth="1"/>
    <col min="14597" max="14597" width="11.28515625" style="1" bestFit="1" customWidth="1"/>
    <col min="14598" max="14849" width="9.140625" style="1"/>
    <col min="14850" max="14850" width="56.7109375" style="1" bestFit="1" customWidth="1"/>
    <col min="14851" max="14851" width="8.85546875" style="1" bestFit="1" customWidth="1"/>
    <col min="14852" max="14852" width="2.140625" style="1" bestFit="1" customWidth="1"/>
    <col min="14853" max="14853" width="11.28515625" style="1" bestFit="1" customWidth="1"/>
    <col min="14854" max="15105" width="9.140625" style="1"/>
    <col min="15106" max="15106" width="56.7109375" style="1" bestFit="1" customWidth="1"/>
    <col min="15107" max="15107" width="8.85546875" style="1" bestFit="1" customWidth="1"/>
    <col min="15108" max="15108" width="2.140625" style="1" bestFit="1" customWidth="1"/>
    <col min="15109" max="15109" width="11.28515625" style="1" bestFit="1" customWidth="1"/>
    <col min="15110" max="15361" width="9.140625" style="1"/>
    <col min="15362" max="15362" width="56.7109375" style="1" bestFit="1" customWidth="1"/>
    <col min="15363" max="15363" width="8.85546875" style="1" bestFit="1" customWidth="1"/>
    <col min="15364" max="15364" width="2.140625" style="1" bestFit="1" customWidth="1"/>
    <col min="15365" max="15365" width="11.28515625" style="1" bestFit="1" customWidth="1"/>
    <col min="15366" max="15617" width="9.140625" style="1"/>
    <col min="15618" max="15618" width="56.7109375" style="1" bestFit="1" customWidth="1"/>
    <col min="15619" max="15619" width="8.85546875" style="1" bestFit="1" customWidth="1"/>
    <col min="15620" max="15620" width="2.140625" style="1" bestFit="1" customWidth="1"/>
    <col min="15621" max="15621" width="11.28515625" style="1" bestFit="1" customWidth="1"/>
    <col min="15622" max="15873" width="9.140625" style="1"/>
    <col min="15874" max="15874" width="56.7109375" style="1" bestFit="1" customWidth="1"/>
    <col min="15875" max="15875" width="8.85546875" style="1" bestFit="1" customWidth="1"/>
    <col min="15876" max="15876" width="2.140625" style="1" bestFit="1" customWidth="1"/>
    <col min="15877" max="15877" width="11.28515625" style="1" bestFit="1" customWidth="1"/>
    <col min="15878" max="16129" width="9.140625" style="1"/>
    <col min="16130" max="16130" width="56.7109375" style="1" bestFit="1" customWidth="1"/>
    <col min="16131" max="16131" width="8.85546875" style="1" bestFit="1" customWidth="1"/>
    <col min="16132" max="16132" width="2.140625" style="1" bestFit="1" customWidth="1"/>
    <col min="16133" max="16133" width="11.28515625" style="1" bestFit="1" customWidth="1"/>
    <col min="16134" max="16384" width="9.140625" style="1"/>
  </cols>
  <sheetData>
    <row r="2" spans="2:8" ht="15.75" thickBot="1" x14ac:dyDescent="0.35">
      <c r="B2" s="240" t="s">
        <v>98</v>
      </c>
      <c r="C2" s="240"/>
      <c r="D2" s="240"/>
      <c r="E2" s="240"/>
    </row>
    <row r="3" spans="2:8" ht="15" x14ac:dyDescent="0.3">
      <c r="B3" s="241" t="s">
        <v>44</v>
      </c>
      <c r="C3" s="243" t="s">
        <v>45</v>
      </c>
      <c r="D3" s="243"/>
      <c r="E3" s="245" t="s">
        <v>1</v>
      </c>
    </row>
    <row r="4" spans="2:8" ht="15.75" thickBot="1" x14ac:dyDescent="0.35">
      <c r="B4" s="242"/>
      <c r="C4" s="244"/>
      <c r="D4" s="244"/>
      <c r="E4" s="246"/>
    </row>
    <row r="5" spans="2:8" ht="15" x14ac:dyDescent="0.3">
      <c r="B5" s="80" t="s">
        <v>46</v>
      </c>
      <c r="C5" s="81" t="s">
        <v>47</v>
      </c>
      <c r="D5" s="82" t="s">
        <v>48</v>
      </c>
      <c r="E5" s="83">
        <v>2000</v>
      </c>
      <c r="G5" s="2"/>
      <c r="H5" s="3"/>
    </row>
    <row r="6" spans="2:8" ht="15" x14ac:dyDescent="0.3">
      <c r="B6" s="84" t="s">
        <v>49</v>
      </c>
      <c r="C6" s="81" t="s">
        <v>50</v>
      </c>
      <c r="D6" s="82" t="s">
        <v>48</v>
      </c>
      <c r="E6" s="83">
        <v>11000</v>
      </c>
      <c r="H6" s="3"/>
    </row>
    <row r="7" spans="2:8" x14ac:dyDescent="0.35">
      <c r="B7" s="84" t="s">
        <v>51</v>
      </c>
      <c r="C7" s="81" t="s">
        <v>52</v>
      </c>
      <c r="D7" s="82" t="s">
        <v>48</v>
      </c>
      <c r="E7" s="83">
        <v>440</v>
      </c>
      <c r="H7" s="4"/>
    </row>
    <row r="8" spans="2:8" ht="15" x14ac:dyDescent="0.3">
      <c r="B8" s="84" t="s">
        <v>53</v>
      </c>
      <c r="C8" s="81" t="s">
        <v>54</v>
      </c>
      <c r="D8" s="82" t="s">
        <v>48</v>
      </c>
      <c r="E8" s="83">
        <v>770.00000000000011</v>
      </c>
      <c r="H8" s="3"/>
    </row>
    <row r="9" spans="2:8" ht="15" x14ac:dyDescent="0.3">
      <c r="B9" s="84" t="s">
        <v>55</v>
      </c>
      <c r="C9" s="81" t="s">
        <v>56</v>
      </c>
      <c r="D9" s="82" t="s">
        <v>48</v>
      </c>
      <c r="E9" s="83">
        <v>20</v>
      </c>
      <c r="H9" s="3"/>
    </row>
    <row r="10" spans="2:8" ht="15" x14ac:dyDescent="0.3">
      <c r="B10" s="84" t="s">
        <v>57</v>
      </c>
      <c r="C10" s="81" t="s">
        <v>58</v>
      </c>
      <c r="D10" s="82" t="s">
        <v>48</v>
      </c>
      <c r="E10" s="85">
        <v>2000</v>
      </c>
    </row>
    <row r="11" spans="2:8" ht="15" x14ac:dyDescent="0.3">
      <c r="B11" s="84" t="s">
        <v>59</v>
      </c>
      <c r="C11" s="81" t="s">
        <v>60</v>
      </c>
      <c r="D11" s="82" t="s">
        <v>48</v>
      </c>
      <c r="E11" s="85">
        <v>2</v>
      </c>
    </row>
    <row r="12" spans="2:8" ht="15" x14ac:dyDescent="0.3">
      <c r="B12" s="84" t="s">
        <v>61</v>
      </c>
      <c r="C12" s="81" t="s">
        <v>62</v>
      </c>
      <c r="D12" s="82" t="s">
        <v>48</v>
      </c>
      <c r="E12" s="83">
        <v>5</v>
      </c>
    </row>
    <row r="13" spans="2:8" ht="15" x14ac:dyDescent="0.3">
      <c r="B13" s="84" t="s">
        <v>63</v>
      </c>
      <c r="C13" s="81" t="s">
        <v>64</v>
      </c>
      <c r="D13" s="82" t="s">
        <v>48</v>
      </c>
      <c r="E13" s="85">
        <v>12000</v>
      </c>
    </row>
    <row r="14" spans="2:8" ht="15" x14ac:dyDescent="0.3">
      <c r="B14" s="84" t="s">
        <v>65</v>
      </c>
      <c r="C14" s="81" t="s">
        <v>66</v>
      </c>
      <c r="D14" s="82" t="s">
        <v>48</v>
      </c>
      <c r="E14" s="83">
        <v>2</v>
      </c>
    </row>
    <row r="15" spans="2:8" ht="15" x14ac:dyDescent="0.3">
      <c r="B15" s="84" t="s">
        <v>67</v>
      </c>
      <c r="C15" s="81" t="s">
        <v>68</v>
      </c>
      <c r="D15" s="82" t="s">
        <v>48</v>
      </c>
      <c r="E15" s="83">
        <v>22</v>
      </c>
    </row>
    <row r="16" spans="2:8" ht="15" x14ac:dyDescent="0.3">
      <c r="B16" s="84" t="s">
        <v>69</v>
      </c>
      <c r="C16" s="81" t="s">
        <v>70</v>
      </c>
      <c r="D16" s="82" t="s">
        <v>48</v>
      </c>
      <c r="E16" s="85">
        <v>500</v>
      </c>
    </row>
    <row r="17" spans="2:7" ht="15" x14ac:dyDescent="0.3">
      <c r="B17" s="84" t="s">
        <v>71</v>
      </c>
      <c r="C17" s="81" t="s">
        <v>72</v>
      </c>
      <c r="D17" s="82" t="s">
        <v>48</v>
      </c>
      <c r="E17" s="85">
        <v>1000</v>
      </c>
    </row>
    <row r="18" spans="2:7" ht="15" x14ac:dyDescent="0.3">
      <c r="B18" s="84" t="s">
        <v>73</v>
      </c>
      <c r="C18" s="81" t="s">
        <v>74</v>
      </c>
      <c r="D18" s="82" t="s">
        <v>48</v>
      </c>
      <c r="E18" s="83"/>
    </row>
    <row r="19" spans="2:7" ht="15" x14ac:dyDescent="0.3">
      <c r="B19" s="84" t="s">
        <v>75</v>
      </c>
      <c r="C19" s="81" t="s">
        <v>76</v>
      </c>
      <c r="D19" s="82" t="s">
        <v>48</v>
      </c>
      <c r="E19" s="85">
        <v>20</v>
      </c>
    </row>
    <row r="20" spans="2:7" ht="15" x14ac:dyDescent="0.3">
      <c r="B20" s="84" t="s">
        <v>77</v>
      </c>
      <c r="C20" s="81" t="s">
        <v>78</v>
      </c>
      <c r="D20" s="82" t="s">
        <v>48</v>
      </c>
      <c r="E20" s="85">
        <v>24</v>
      </c>
    </row>
    <row r="21" spans="2:7" ht="15" x14ac:dyDescent="0.3">
      <c r="B21" s="84" t="s">
        <v>79</v>
      </c>
      <c r="C21" s="81" t="s">
        <v>80</v>
      </c>
      <c r="D21" s="82" t="s">
        <v>48</v>
      </c>
      <c r="E21" s="83">
        <v>8800</v>
      </c>
    </row>
    <row r="22" spans="2:7" ht="15" x14ac:dyDescent="0.3">
      <c r="B22" s="84" t="s">
        <v>81</v>
      </c>
      <c r="C22" s="81" t="s">
        <v>82</v>
      </c>
      <c r="D22" s="82" t="s">
        <v>48</v>
      </c>
      <c r="E22" s="86">
        <v>5.0000000000000001E-3</v>
      </c>
    </row>
    <row r="23" spans="2:7" ht="15" x14ac:dyDescent="0.3">
      <c r="B23" s="87" t="s">
        <v>83</v>
      </c>
      <c r="C23" s="81" t="s">
        <v>84</v>
      </c>
      <c r="D23" s="88" t="s">
        <v>48</v>
      </c>
      <c r="E23" s="89">
        <v>100.83</v>
      </c>
    </row>
    <row r="24" spans="2:7" ht="15" x14ac:dyDescent="0.3">
      <c r="B24" s="84"/>
      <c r="C24" s="81"/>
      <c r="D24" s="82"/>
      <c r="E24" s="83"/>
    </row>
    <row r="25" spans="2:7" ht="15" x14ac:dyDescent="0.3">
      <c r="B25" s="87" t="s">
        <v>85</v>
      </c>
      <c r="C25" s="81" t="s">
        <v>86</v>
      </c>
      <c r="D25" s="88"/>
      <c r="E25" s="89">
        <v>406.67</v>
      </c>
    </row>
    <row r="26" spans="2:7" ht="15" x14ac:dyDescent="0.3">
      <c r="B26" s="84" t="s">
        <v>87</v>
      </c>
      <c r="C26" s="81"/>
      <c r="D26" s="82" t="s">
        <v>48</v>
      </c>
      <c r="E26" s="83"/>
    </row>
    <row r="27" spans="2:7" ht="15" x14ac:dyDescent="0.3">
      <c r="B27" s="84" t="s">
        <v>88</v>
      </c>
      <c r="C27" s="81"/>
      <c r="D27" s="82" t="s">
        <v>48</v>
      </c>
      <c r="E27" s="83">
        <v>40</v>
      </c>
    </row>
    <row r="28" spans="2:7" ht="15" x14ac:dyDescent="0.3">
      <c r="B28" s="84" t="s">
        <v>89</v>
      </c>
      <c r="C28" s="81"/>
      <c r="D28" s="82" t="s">
        <v>48</v>
      </c>
      <c r="E28" s="83">
        <v>66.67</v>
      </c>
    </row>
    <row r="29" spans="2:7" ht="15" x14ac:dyDescent="0.3">
      <c r="B29" s="84" t="s">
        <v>90</v>
      </c>
      <c r="C29" s="81"/>
      <c r="D29" s="82" t="s">
        <v>48</v>
      </c>
      <c r="E29" s="83">
        <v>212</v>
      </c>
    </row>
    <row r="30" spans="2:7" ht="15" x14ac:dyDescent="0.3">
      <c r="B30" s="84" t="s">
        <v>91</v>
      </c>
      <c r="C30" s="81"/>
      <c r="D30" s="82" t="s">
        <v>48</v>
      </c>
      <c r="E30" s="83">
        <v>88</v>
      </c>
    </row>
    <row r="31" spans="2:7" ht="15" x14ac:dyDescent="0.3">
      <c r="B31" s="84"/>
      <c r="C31" s="81"/>
      <c r="D31" s="82"/>
      <c r="E31" s="83"/>
      <c r="G31" s="8" t="s">
        <v>177</v>
      </c>
    </row>
    <row r="32" spans="2:7" ht="15" x14ac:dyDescent="0.3">
      <c r="B32" s="87" t="s">
        <v>92</v>
      </c>
      <c r="C32" s="81" t="s">
        <v>93</v>
      </c>
      <c r="D32" s="82" t="s">
        <v>48</v>
      </c>
      <c r="E32" s="89">
        <v>150.41000000000005</v>
      </c>
      <c r="G32" s="118">
        <v>1.1109</v>
      </c>
    </row>
    <row r="33" spans="2:6" ht="15" x14ac:dyDescent="0.3">
      <c r="B33" s="84" t="s">
        <v>116</v>
      </c>
      <c r="C33" s="81" t="s">
        <v>94</v>
      </c>
      <c r="D33" s="82" t="s">
        <v>48</v>
      </c>
      <c r="E33" s="83">
        <v>91.67</v>
      </c>
    </row>
    <row r="34" spans="2:6" ht="15" x14ac:dyDescent="0.3">
      <c r="B34" s="84" t="s">
        <v>114</v>
      </c>
      <c r="C34" s="81" t="s">
        <v>95</v>
      </c>
      <c r="D34" s="82" t="s">
        <v>48</v>
      </c>
      <c r="E34" s="83">
        <v>56.710000000000058</v>
      </c>
    </row>
    <row r="35" spans="2:6" ht="15.75" thickBot="1" x14ac:dyDescent="0.35">
      <c r="B35" s="84" t="s">
        <v>115</v>
      </c>
      <c r="C35" s="81" t="s">
        <v>96</v>
      </c>
      <c r="D35" s="82" t="s">
        <v>48</v>
      </c>
      <c r="E35" s="83">
        <v>2.0299999999999998</v>
      </c>
    </row>
    <row r="36" spans="2:6" ht="15.75" thickBot="1" x14ac:dyDescent="0.35">
      <c r="B36" s="90" t="s">
        <v>97</v>
      </c>
      <c r="C36" s="91"/>
      <c r="D36" s="92" t="s">
        <v>48</v>
      </c>
      <c r="E36" s="93">
        <v>657.91</v>
      </c>
    </row>
    <row r="40" spans="2:6" x14ac:dyDescent="0.35">
      <c r="F40" s="7"/>
    </row>
  </sheetData>
  <mergeCells count="4">
    <mergeCell ref="B2:E2"/>
    <mergeCell ref="B3:B4"/>
    <mergeCell ref="C3:D4"/>
    <mergeCell ref="E3:E4"/>
  </mergeCells>
  <dataValidations count="1">
    <dataValidation type="list" allowBlank="1" showInputMessage="1" showErrorMessage="1" sqref="B65537:B65547 WVJ983041:WVJ983051 WLN983041:WLN983051 WBR983041:WBR983051 VRV983041:VRV983051 VHZ983041:VHZ983051 UYD983041:UYD983051 UOH983041:UOH983051 UEL983041:UEL983051 TUP983041:TUP983051 TKT983041:TKT983051 TAX983041:TAX983051 SRB983041:SRB983051 SHF983041:SHF983051 RXJ983041:RXJ983051 RNN983041:RNN983051 RDR983041:RDR983051 QTV983041:QTV983051 QJZ983041:QJZ983051 QAD983041:QAD983051 PQH983041:PQH983051 PGL983041:PGL983051 OWP983041:OWP983051 OMT983041:OMT983051 OCX983041:OCX983051 NTB983041:NTB983051 NJF983041:NJF983051 MZJ983041:MZJ983051 MPN983041:MPN983051 MFR983041:MFR983051 LVV983041:LVV983051 LLZ983041:LLZ983051 LCD983041:LCD983051 KSH983041:KSH983051 KIL983041:KIL983051 JYP983041:JYP983051 JOT983041:JOT983051 JEX983041:JEX983051 IVB983041:IVB983051 ILF983041:ILF983051 IBJ983041:IBJ983051 HRN983041:HRN983051 HHR983041:HHR983051 GXV983041:GXV983051 GNZ983041:GNZ983051 GED983041:GED983051 FUH983041:FUH983051 FKL983041:FKL983051 FAP983041:FAP983051 EQT983041:EQT983051 EGX983041:EGX983051 DXB983041:DXB983051 DNF983041:DNF983051 DDJ983041:DDJ983051 CTN983041:CTN983051 CJR983041:CJR983051 BZV983041:BZV983051 BPZ983041:BPZ983051 BGD983041:BGD983051 AWH983041:AWH983051 AML983041:AML983051 ACP983041:ACP983051 ST983041:ST983051 IX983041:IX983051 B983041:B983051 WVJ917505:WVJ917515 WLN917505:WLN917515 WBR917505:WBR917515 VRV917505:VRV917515 VHZ917505:VHZ917515 UYD917505:UYD917515 UOH917505:UOH917515 UEL917505:UEL917515 TUP917505:TUP917515 TKT917505:TKT917515 TAX917505:TAX917515 SRB917505:SRB917515 SHF917505:SHF917515 RXJ917505:RXJ917515 RNN917505:RNN917515 RDR917505:RDR917515 QTV917505:QTV917515 QJZ917505:QJZ917515 QAD917505:QAD917515 PQH917505:PQH917515 PGL917505:PGL917515 OWP917505:OWP917515 OMT917505:OMT917515 OCX917505:OCX917515 NTB917505:NTB917515 NJF917505:NJF917515 MZJ917505:MZJ917515 MPN917505:MPN917515 MFR917505:MFR917515 LVV917505:LVV917515 LLZ917505:LLZ917515 LCD917505:LCD917515 KSH917505:KSH917515 KIL917505:KIL917515 JYP917505:JYP917515 JOT917505:JOT917515 JEX917505:JEX917515 IVB917505:IVB917515 ILF917505:ILF917515 IBJ917505:IBJ917515 HRN917505:HRN917515 HHR917505:HHR917515 GXV917505:GXV917515 GNZ917505:GNZ917515 GED917505:GED917515 FUH917505:FUH917515 FKL917505:FKL917515 FAP917505:FAP917515 EQT917505:EQT917515 EGX917505:EGX917515 DXB917505:DXB917515 DNF917505:DNF917515 DDJ917505:DDJ917515 CTN917505:CTN917515 CJR917505:CJR917515 BZV917505:BZV917515 BPZ917505:BPZ917515 BGD917505:BGD917515 AWH917505:AWH917515 AML917505:AML917515 ACP917505:ACP917515 ST917505:ST917515 IX917505:IX917515 B917505:B917515 WVJ851969:WVJ851979 WLN851969:WLN851979 WBR851969:WBR851979 VRV851969:VRV851979 VHZ851969:VHZ851979 UYD851969:UYD851979 UOH851969:UOH851979 UEL851969:UEL851979 TUP851969:TUP851979 TKT851969:TKT851979 TAX851969:TAX851979 SRB851969:SRB851979 SHF851969:SHF851979 RXJ851969:RXJ851979 RNN851969:RNN851979 RDR851969:RDR851979 QTV851969:QTV851979 QJZ851969:QJZ851979 QAD851969:QAD851979 PQH851969:PQH851979 PGL851969:PGL851979 OWP851969:OWP851979 OMT851969:OMT851979 OCX851969:OCX851979 NTB851969:NTB851979 NJF851969:NJF851979 MZJ851969:MZJ851979 MPN851969:MPN851979 MFR851969:MFR851979 LVV851969:LVV851979 LLZ851969:LLZ851979 LCD851969:LCD851979 KSH851969:KSH851979 KIL851969:KIL851979 JYP851969:JYP851979 JOT851969:JOT851979 JEX851969:JEX851979 IVB851969:IVB851979 ILF851969:ILF851979 IBJ851969:IBJ851979 HRN851969:HRN851979 HHR851969:HHR851979 GXV851969:GXV851979 GNZ851969:GNZ851979 GED851969:GED851979 FUH851969:FUH851979 FKL851969:FKL851979 FAP851969:FAP851979 EQT851969:EQT851979 EGX851969:EGX851979 DXB851969:DXB851979 DNF851969:DNF851979 DDJ851969:DDJ851979 CTN851969:CTN851979 CJR851969:CJR851979 BZV851969:BZV851979 BPZ851969:BPZ851979 BGD851969:BGD851979 AWH851969:AWH851979 AML851969:AML851979 ACP851969:ACP851979 ST851969:ST851979 IX851969:IX851979 B851969:B851979 WVJ786433:WVJ786443 WLN786433:WLN786443 WBR786433:WBR786443 VRV786433:VRV786443 VHZ786433:VHZ786443 UYD786433:UYD786443 UOH786433:UOH786443 UEL786433:UEL786443 TUP786433:TUP786443 TKT786433:TKT786443 TAX786433:TAX786443 SRB786433:SRB786443 SHF786433:SHF786443 RXJ786433:RXJ786443 RNN786433:RNN786443 RDR786433:RDR786443 QTV786433:QTV786443 QJZ786433:QJZ786443 QAD786433:QAD786443 PQH786433:PQH786443 PGL786433:PGL786443 OWP786433:OWP786443 OMT786433:OMT786443 OCX786433:OCX786443 NTB786433:NTB786443 NJF786433:NJF786443 MZJ786433:MZJ786443 MPN786433:MPN786443 MFR786433:MFR786443 LVV786433:LVV786443 LLZ786433:LLZ786443 LCD786433:LCD786443 KSH786433:KSH786443 KIL786433:KIL786443 JYP786433:JYP786443 JOT786433:JOT786443 JEX786433:JEX786443 IVB786433:IVB786443 ILF786433:ILF786443 IBJ786433:IBJ786443 HRN786433:HRN786443 HHR786433:HHR786443 GXV786433:GXV786443 GNZ786433:GNZ786443 GED786433:GED786443 FUH786433:FUH786443 FKL786433:FKL786443 FAP786433:FAP786443 EQT786433:EQT786443 EGX786433:EGX786443 DXB786433:DXB786443 DNF786433:DNF786443 DDJ786433:DDJ786443 CTN786433:CTN786443 CJR786433:CJR786443 BZV786433:BZV786443 BPZ786433:BPZ786443 BGD786433:BGD786443 AWH786433:AWH786443 AML786433:AML786443 ACP786433:ACP786443 ST786433:ST786443 IX786433:IX786443 B786433:B786443 WVJ720897:WVJ720907 WLN720897:WLN720907 WBR720897:WBR720907 VRV720897:VRV720907 VHZ720897:VHZ720907 UYD720897:UYD720907 UOH720897:UOH720907 UEL720897:UEL720907 TUP720897:TUP720907 TKT720897:TKT720907 TAX720897:TAX720907 SRB720897:SRB720907 SHF720897:SHF720907 RXJ720897:RXJ720907 RNN720897:RNN720907 RDR720897:RDR720907 QTV720897:QTV720907 QJZ720897:QJZ720907 QAD720897:QAD720907 PQH720897:PQH720907 PGL720897:PGL720907 OWP720897:OWP720907 OMT720897:OMT720907 OCX720897:OCX720907 NTB720897:NTB720907 NJF720897:NJF720907 MZJ720897:MZJ720907 MPN720897:MPN720907 MFR720897:MFR720907 LVV720897:LVV720907 LLZ720897:LLZ720907 LCD720897:LCD720907 KSH720897:KSH720907 KIL720897:KIL720907 JYP720897:JYP720907 JOT720897:JOT720907 JEX720897:JEX720907 IVB720897:IVB720907 ILF720897:ILF720907 IBJ720897:IBJ720907 HRN720897:HRN720907 HHR720897:HHR720907 GXV720897:GXV720907 GNZ720897:GNZ720907 GED720897:GED720907 FUH720897:FUH720907 FKL720897:FKL720907 FAP720897:FAP720907 EQT720897:EQT720907 EGX720897:EGX720907 DXB720897:DXB720907 DNF720897:DNF720907 DDJ720897:DDJ720907 CTN720897:CTN720907 CJR720897:CJR720907 BZV720897:BZV720907 BPZ720897:BPZ720907 BGD720897:BGD720907 AWH720897:AWH720907 AML720897:AML720907 ACP720897:ACP720907 ST720897:ST720907 IX720897:IX720907 B720897:B720907 WVJ655361:WVJ655371 WLN655361:WLN655371 WBR655361:WBR655371 VRV655361:VRV655371 VHZ655361:VHZ655371 UYD655361:UYD655371 UOH655361:UOH655371 UEL655361:UEL655371 TUP655361:TUP655371 TKT655361:TKT655371 TAX655361:TAX655371 SRB655361:SRB655371 SHF655361:SHF655371 RXJ655361:RXJ655371 RNN655361:RNN655371 RDR655361:RDR655371 QTV655361:QTV655371 QJZ655361:QJZ655371 QAD655361:QAD655371 PQH655361:PQH655371 PGL655361:PGL655371 OWP655361:OWP655371 OMT655361:OMT655371 OCX655361:OCX655371 NTB655361:NTB655371 NJF655361:NJF655371 MZJ655361:MZJ655371 MPN655361:MPN655371 MFR655361:MFR655371 LVV655361:LVV655371 LLZ655361:LLZ655371 LCD655361:LCD655371 KSH655361:KSH655371 KIL655361:KIL655371 JYP655361:JYP655371 JOT655361:JOT655371 JEX655361:JEX655371 IVB655361:IVB655371 ILF655361:ILF655371 IBJ655361:IBJ655371 HRN655361:HRN655371 HHR655361:HHR655371 GXV655361:GXV655371 GNZ655361:GNZ655371 GED655361:GED655371 FUH655361:FUH655371 FKL655361:FKL655371 FAP655361:FAP655371 EQT655361:EQT655371 EGX655361:EGX655371 DXB655361:DXB655371 DNF655361:DNF655371 DDJ655361:DDJ655371 CTN655361:CTN655371 CJR655361:CJR655371 BZV655361:BZV655371 BPZ655361:BPZ655371 BGD655361:BGD655371 AWH655361:AWH655371 AML655361:AML655371 ACP655361:ACP655371 ST655361:ST655371 IX655361:IX655371 B655361:B655371 WVJ589825:WVJ589835 WLN589825:WLN589835 WBR589825:WBR589835 VRV589825:VRV589835 VHZ589825:VHZ589835 UYD589825:UYD589835 UOH589825:UOH589835 UEL589825:UEL589835 TUP589825:TUP589835 TKT589825:TKT589835 TAX589825:TAX589835 SRB589825:SRB589835 SHF589825:SHF589835 RXJ589825:RXJ589835 RNN589825:RNN589835 RDR589825:RDR589835 QTV589825:QTV589835 QJZ589825:QJZ589835 QAD589825:QAD589835 PQH589825:PQH589835 PGL589825:PGL589835 OWP589825:OWP589835 OMT589825:OMT589835 OCX589825:OCX589835 NTB589825:NTB589835 NJF589825:NJF589835 MZJ589825:MZJ589835 MPN589825:MPN589835 MFR589825:MFR589835 LVV589825:LVV589835 LLZ589825:LLZ589835 LCD589825:LCD589835 KSH589825:KSH589835 KIL589825:KIL589835 JYP589825:JYP589835 JOT589825:JOT589835 JEX589825:JEX589835 IVB589825:IVB589835 ILF589825:ILF589835 IBJ589825:IBJ589835 HRN589825:HRN589835 HHR589825:HHR589835 GXV589825:GXV589835 GNZ589825:GNZ589835 GED589825:GED589835 FUH589825:FUH589835 FKL589825:FKL589835 FAP589825:FAP589835 EQT589825:EQT589835 EGX589825:EGX589835 DXB589825:DXB589835 DNF589825:DNF589835 DDJ589825:DDJ589835 CTN589825:CTN589835 CJR589825:CJR589835 BZV589825:BZV589835 BPZ589825:BPZ589835 BGD589825:BGD589835 AWH589825:AWH589835 AML589825:AML589835 ACP589825:ACP589835 ST589825:ST589835 IX589825:IX589835 B589825:B589835 WVJ524289:WVJ524299 WLN524289:WLN524299 WBR524289:WBR524299 VRV524289:VRV524299 VHZ524289:VHZ524299 UYD524289:UYD524299 UOH524289:UOH524299 UEL524289:UEL524299 TUP524289:TUP524299 TKT524289:TKT524299 TAX524289:TAX524299 SRB524289:SRB524299 SHF524289:SHF524299 RXJ524289:RXJ524299 RNN524289:RNN524299 RDR524289:RDR524299 QTV524289:QTV524299 QJZ524289:QJZ524299 QAD524289:QAD524299 PQH524289:PQH524299 PGL524289:PGL524299 OWP524289:OWP524299 OMT524289:OMT524299 OCX524289:OCX524299 NTB524289:NTB524299 NJF524289:NJF524299 MZJ524289:MZJ524299 MPN524289:MPN524299 MFR524289:MFR524299 LVV524289:LVV524299 LLZ524289:LLZ524299 LCD524289:LCD524299 KSH524289:KSH524299 KIL524289:KIL524299 JYP524289:JYP524299 JOT524289:JOT524299 JEX524289:JEX524299 IVB524289:IVB524299 ILF524289:ILF524299 IBJ524289:IBJ524299 HRN524289:HRN524299 HHR524289:HHR524299 GXV524289:GXV524299 GNZ524289:GNZ524299 GED524289:GED524299 FUH524289:FUH524299 FKL524289:FKL524299 FAP524289:FAP524299 EQT524289:EQT524299 EGX524289:EGX524299 DXB524289:DXB524299 DNF524289:DNF524299 DDJ524289:DDJ524299 CTN524289:CTN524299 CJR524289:CJR524299 BZV524289:BZV524299 BPZ524289:BPZ524299 BGD524289:BGD524299 AWH524289:AWH524299 AML524289:AML524299 ACP524289:ACP524299 ST524289:ST524299 IX524289:IX524299 B524289:B524299 WVJ458753:WVJ458763 WLN458753:WLN458763 WBR458753:WBR458763 VRV458753:VRV458763 VHZ458753:VHZ458763 UYD458753:UYD458763 UOH458753:UOH458763 UEL458753:UEL458763 TUP458753:TUP458763 TKT458753:TKT458763 TAX458753:TAX458763 SRB458753:SRB458763 SHF458753:SHF458763 RXJ458753:RXJ458763 RNN458753:RNN458763 RDR458753:RDR458763 QTV458753:QTV458763 QJZ458753:QJZ458763 QAD458753:QAD458763 PQH458753:PQH458763 PGL458753:PGL458763 OWP458753:OWP458763 OMT458753:OMT458763 OCX458753:OCX458763 NTB458753:NTB458763 NJF458753:NJF458763 MZJ458753:MZJ458763 MPN458753:MPN458763 MFR458753:MFR458763 LVV458753:LVV458763 LLZ458753:LLZ458763 LCD458753:LCD458763 KSH458753:KSH458763 KIL458753:KIL458763 JYP458753:JYP458763 JOT458753:JOT458763 JEX458753:JEX458763 IVB458753:IVB458763 ILF458753:ILF458763 IBJ458753:IBJ458763 HRN458753:HRN458763 HHR458753:HHR458763 GXV458753:GXV458763 GNZ458753:GNZ458763 GED458753:GED458763 FUH458753:FUH458763 FKL458753:FKL458763 FAP458753:FAP458763 EQT458753:EQT458763 EGX458753:EGX458763 DXB458753:DXB458763 DNF458753:DNF458763 DDJ458753:DDJ458763 CTN458753:CTN458763 CJR458753:CJR458763 BZV458753:BZV458763 BPZ458753:BPZ458763 BGD458753:BGD458763 AWH458753:AWH458763 AML458753:AML458763 ACP458753:ACP458763 ST458753:ST458763 IX458753:IX458763 B458753:B458763 WVJ393217:WVJ393227 WLN393217:WLN393227 WBR393217:WBR393227 VRV393217:VRV393227 VHZ393217:VHZ393227 UYD393217:UYD393227 UOH393217:UOH393227 UEL393217:UEL393227 TUP393217:TUP393227 TKT393217:TKT393227 TAX393217:TAX393227 SRB393217:SRB393227 SHF393217:SHF393227 RXJ393217:RXJ393227 RNN393217:RNN393227 RDR393217:RDR393227 QTV393217:QTV393227 QJZ393217:QJZ393227 QAD393217:QAD393227 PQH393217:PQH393227 PGL393217:PGL393227 OWP393217:OWP393227 OMT393217:OMT393227 OCX393217:OCX393227 NTB393217:NTB393227 NJF393217:NJF393227 MZJ393217:MZJ393227 MPN393217:MPN393227 MFR393217:MFR393227 LVV393217:LVV393227 LLZ393217:LLZ393227 LCD393217:LCD393227 KSH393217:KSH393227 KIL393217:KIL393227 JYP393217:JYP393227 JOT393217:JOT393227 JEX393217:JEX393227 IVB393217:IVB393227 ILF393217:ILF393227 IBJ393217:IBJ393227 HRN393217:HRN393227 HHR393217:HHR393227 GXV393217:GXV393227 GNZ393217:GNZ393227 GED393217:GED393227 FUH393217:FUH393227 FKL393217:FKL393227 FAP393217:FAP393227 EQT393217:EQT393227 EGX393217:EGX393227 DXB393217:DXB393227 DNF393217:DNF393227 DDJ393217:DDJ393227 CTN393217:CTN393227 CJR393217:CJR393227 BZV393217:BZV393227 BPZ393217:BPZ393227 BGD393217:BGD393227 AWH393217:AWH393227 AML393217:AML393227 ACP393217:ACP393227 ST393217:ST393227 IX393217:IX393227 B393217:B393227 WVJ327681:WVJ327691 WLN327681:WLN327691 WBR327681:WBR327691 VRV327681:VRV327691 VHZ327681:VHZ327691 UYD327681:UYD327691 UOH327681:UOH327691 UEL327681:UEL327691 TUP327681:TUP327691 TKT327681:TKT327691 TAX327681:TAX327691 SRB327681:SRB327691 SHF327681:SHF327691 RXJ327681:RXJ327691 RNN327681:RNN327691 RDR327681:RDR327691 QTV327681:QTV327691 QJZ327681:QJZ327691 QAD327681:QAD327691 PQH327681:PQH327691 PGL327681:PGL327691 OWP327681:OWP327691 OMT327681:OMT327691 OCX327681:OCX327691 NTB327681:NTB327691 NJF327681:NJF327691 MZJ327681:MZJ327691 MPN327681:MPN327691 MFR327681:MFR327691 LVV327681:LVV327691 LLZ327681:LLZ327691 LCD327681:LCD327691 KSH327681:KSH327691 KIL327681:KIL327691 JYP327681:JYP327691 JOT327681:JOT327691 JEX327681:JEX327691 IVB327681:IVB327691 ILF327681:ILF327691 IBJ327681:IBJ327691 HRN327681:HRN327691 HHR327681:HHR327691 GXV327681:GXV327691 GNZ327681:GNZ327691 GED327681:GED327691 FUH327681:FUH327691 FKL327681:FKL327691 FAP327681:FAP327691 EQT327681:EQT327691 EGX327681:EGX327691 DXB327681:DXB327691 DNF327681:DNF327691 DDJ327681:DDJ327691 CTN327681:CTN327691 CJR327681:CJR327691 BZV327681:BZV327691 BPZ327681:BPZ327691 BGD327681:BGD327691 AWH327681:AWH327691 AML327681:AML327691 ACP327681:ACP327691 ST327681:ST327691 IX327681:IX327691 B327681:B327691 WVJ262145:WVJ262155 WLN262145:WLN262155 WBR262145:WBR262155 VRV262145:VRV262155 VHZ262145:VHZ262155 UYD262145:UYD262155 UOH262145:UOH262155 UEL262145:UEL262155 TUP262145:TUP262155 TKT262145:TKT262155 TAX262145:TAX262155 SRB262145:SRB262155 SHF262145:SHF262155 RXJ262145:RXJ262155 RNN262145:RNN262155 RDR262145:RDR262155 QTV262145:QTV262155 QJZ262145:QJZ262155 QAD262145:QAD262155 PQH262145:PQH262155 PGL262145:PGL262155 OWP262145:OWP262155 OMT262145:OMT262155 OCX262145:OCX262155 NTB262145:NTB262155 NJF262145:NJF262155 MZJ262145:MZJ262155 MPN262145:MPN262155 MFR262145:MFR262155 LVV262145:LVV262155 LLZ262145:LLZ262155 LCD262145:LCD262155 KSH262145:KSH262155 KIL262145:KIL262155 JYP262145:JYP262155 JOT262145:JOT262155 JEX262145:JEX262155 IVB262145:IVB262155 ILF262145:ILF262155 IBJ262145:IBJ262155 HRN262145:HRN262155 HHR262145:HHR262155 GXV262145:GXV262155 GNZ262145:GNZ262155 GED262145:GED262155 FUH262145:FUH262155 FKL262145:FKL262155 FAP262145:FAP262155 EQT262145:EQT262155 EGX262145:EGX262155 DXB262145:DXB262155 DNF262145:DNF262155 DDJ262145:DDJ262155 CTN262145:CTN262155 CJR262145:CJR262155 BZV262145:BZV262155 BPZ262145:BPZ262155 BGD262145:BGD262155 AWH262145:AWH262155 AML262145:AML262155 ACP262145:ACP262155 ST262145:ST262155 IX262145:IX262155 B262145:B262155 WVJ196609:WVJ196619 WLN196609:WLN196619 WBR196609:WBR196619 VRV196609:VRV196619 VHZ196609:VHZ196619 UYD196609:UYD196619 UOH196609:UOH196619 UEL196609:UEL196619 TUP196609:TUP196619 TKT196609:TKT196619 TAX196609:TAX196619 SRB196609:SRB196619 SHF196609:SHF196619 RXJ196609:RXJ196619 RNN196609:RNN196619 RDR196609:RDR196619 QTV196609:QTV196619 QJZ196609:QJZ196619 QAD196609:QAD196619 PQH196609:PQH196619 PGL196609:PGL196619 OWP196609:OWP196619 OMT196609:OMT196619 OCX196609:OCX196619 NTB196609:NTB196619 NJF196609:NJF196619 MZJ196609:MZJ196619 MPN196609:MPN196619 MFR196609:MFR196619 LVV196609:LVV196619 LLZ196609:LLZ196619 LCD196609:LCD196619 KSH196609:KSH196619 KIL196609:KIL196619 JYP196609:JYP196619 JOT196609:JOT196619 JEX196609:JEX196619 IVB196609:IVB196619 ILF196609:ILF196619 IBJ196609:IBJ196619 HRN196609:HRN196619 HHR196609:HHR196619 GXV196609:GXV196619 GNZ196609:GNZ196619 GED196609:GED196619 FUH196609:FUH196619 FKL196609:FKL196619 FAP196609:FAP196619 EQT196609:EQT196619 EGX196609:EGX196619 DXB196609:DXB196619 DNF196609:DNF196619 DDJ196609:DDJ196619 CTN196609:CTN196619 CJR196609:CJR196619 BZV196609:BZV196619 BPZ196609:BPZ196619 BGD196609:BGD196619 AWH196609:AWH196619 AML196609:AML196619 ACP196609:ACP196619 ST196609:ST196619 IX196609:IX196619 B196609:B196619 WVJ131073:WVJ131083 WLN131073:WLN131083 WBR131073:WBR131083 VRV131073:VRV131083 VHZ131073:VHZ131083 UYD131073:UYD131083 UOH131073:UOH131083 UEL131073:UEL131083 TUP131073:TUP131083 TKT131073:TKT131083 TAX131073:TAX131083 SRB131073:SRB131083 SHF131073:SHF131083 RXJ131073:RXJ131083 RNN131073:RNN131083 RDR131073:RDR131083 QTV131073:QTV131083 QJZ131073:QJZ131083 QAD131073:QAD131083 PQH131073:PQH131083 PGL131073:PGL131083 OWP131073:OWP131083 OMT131073:OMT131083 OCX131073:OCX131083 NTB131073:NTB131083 NJF131073:NJF131083 MZJ131073:MZJ131083 MPN131073:MPN131083 MFR131073:MFR131083 LVV131073:LVV131083 LLZ131073:LLZ131083 LCD131073:LCD131083 KSH131073:KSH131083 KIL131073:KIL131083 JYP131073:JYP131083 JOT131073:JOT131083 JEX131073:JEX131083 IVB131073:IVB131083 ILF131073:ILF131083 IBJ131073:IBJ131083 HRN131073:HRN131083 HHR131073:HHR131083 GXV131073:GXV131083 GNZ131073:GNZ131083 GED131073:GED131083 FUH131073:FUH131083 FKL131073:FKL131083 FAP131073:FAP131083 EQT131073:EQT131083 EGX131073:EGX131083 DXB131073:DXB131083 DNF131073:DNF131083 DDJ131073:DDJ131083 CTN131073:CTN131083 CJR131073:CJR131083 BZV131073:BZV131083 BPZ131073:BPZ131083 BGD131073:BGD131083 AWH131073:AWH131083 AML131073:AML131083 ACP131073:ACP131083 ST131073:ST131083 IX131073:IX131083 B131073:B131083 WVJ65537:WVJ65547 WLN65537:WLN65547 WBR65537:WBR65547 VRV65537:VRV65547 VHZ65537:VHZ65547 UYD65537:UYD65547 UOH65537:UOH65547 UEL65537:UEL65547 TUP65537:TUP65547 TKT65537:TKT65547 TAX65537:TAX65547 SRB65537:SRB65547 SHF65537:SHF65547 RXJ65537:RXJ65547 RNN65537:RNN65547 RDR65537:RDR65547 QTV65537:QTV65547 QJZ65537:QJZ65547 QAD65537:QAD65547 PQH65537:PQH65547 PGL65537:PGL65547 OWP65537:OWP65547 OMT65537:OMT65547 OCX65537:OCX65547 NTB65537:NTB65547 NJF65537:NJF65547 MZJ65537:MZJ65547 MPN65537:MPN65547 MFR65537:MFR65547 LVV65537:LVV65547 LLZ65537:LLZ65547 LCD65537:LCD65547 KSH65537:KSH65547 KIL65537:KIL65547 JYP65537:JYP65547 JOT65537:JOT65547 JEX65537:JEX65547 IVB65537:IVB65547 ILF65537:ILF65547 IBJ65537:IBJ65547 HRN65537:HRN65547 HHR65537:HHR65547 GXV65537:GXV65547 GNZ65537:GNZ65547 GED65537:GED65547 FUH65537:FUH65547 FKL65537:FKL65547 FAP65537:FAP65547 EQT65537:EQT65547 EGX65537:EGX65547 DXB65537:DXB65547 DNF65537:DNF65547 DDJ65537:DDJ65547 CTN65537:CTN65547 CJR65537:CJR65547 BZV65537:BZV65547 BPZ65537:BPZ65547 BGD65537:BGD65547 AWH65537:AWH65547 AML65537:AML65547 ACP65537:ACP65547 ST65537:ST65547 IX65537:IX65547 WVJ5:WVJ13 WLN5:WLN13 WBR5:WBR13 VRV5:VRV13 VHZ5:VHZ13 UYD5:UYD13 UOH5:UOH13 UEL5:UEL13 TUP5:TUP13 TKT5:TKT13 TAX5:TAX13 SRB5:SRB13 SHF5:SHF13 RXJ5:RXJ13 RNN5:RNN13 RDR5:RDR13 QTV5:QTV13 QJZ5:QJZ13 QAD5:QAD13 PQH5:PQH13 PGL5:PGL13 OWP5:OWP13 OMT5:OMT13 OCX5:OCX13 NTB5:NTB13 NJF5:NJF13 MZJ5:MZJ13 MPN5:MPN13 MFR5:MFR13 LVV5:LVV13 LLZ5:LLZ13 LCD5:LCD13 KSH5:KSH13 KIL5:KIL13 JYP5:JYP13 JOT5:JOT13 JEX5:JEX13 IVB5:IVB13 ILF5:ILF13 IBJ5:IBJ13 HRN5:HRN13 HHR5:HHR13 GXV5:GXV13 GNZ5:GNZ13 GED5:GED13 FUH5:FUH13 FKL5:FKL13 FAP5:FAP13 EQT5:EQT13 EGX5:EGX13 DXB5:DXB13 DNF5:DNF13 DDJ5:DDJ13 CTN5:CTN13 CJR5:CJR13 BZV5:BZV13 BPZ5:BPZ13 BGD5:BGD13 AWH5:AWH13 AML5:AML13 ACP5:ACP13 ST5:ST13 IX5:IX13 B5:B13">
      <formula1>$O$6:$O$15</formula1>
    </dataValidation>
  </dataValidations>
  <printOptions horizontalCentered="1" verticalCentered="1"/>
  <pageMargins left="0.11811023622047245" right="0.5118110236220472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7"/>
  <sheetViews>
    <sheetView showGridLines="0" zoomScaleNormal="100" workbookViewId="0"/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425781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111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4.2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3378.1019999999999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2598.54</v>
      </c>
      <c r="J6" s="31"/>
      <c r="K6" s="32"/>
    </row>
    <row r="7" spans="2:15" ht="15" customHeight="1" x14ac:dyDescent="0.2">
      <c r="B7" s="29" t="s">
        <v>40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/>
      <c r="I8" s="30">
        <v>779.56200000000001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94">
        <v>0.36800000000000005</v>
      </c>
      <c r="G10" s="40"/>
      <c r="H10" s="25"/>
      <c r="I10" s="41"/>
      <c r="J10" s="42">
        <v>1243.1399999999999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50.67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675.62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33.78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101.34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270.25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6.76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20.27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84.45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760.42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18.579999999999998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375.31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14.53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4.05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26.01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40.54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281.39999999999998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247.28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71.62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40.54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135.12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279.83</v>
      </c>
      <c r="J32" s="42">
        <v>279.83</v>
      </c>
      <c r="K32" s="43"/>
    </row>
    <row r="33" spans="2:13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5908.7719999999999</v>
      </c>
    </row>
    <row r="34" spans="2:13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1518.86</v>
      </c>
      <c r="K34" s="43"/>
    </row>
    <row r="35" spans="2:13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20">
        <v>6.8876000000000204</v>
      </c>
      <c r="J35" s="31"/>
      <c r="K35" s="78" t="s">
        <v>177</v>
      </c>
      <c r="L35" s="160"/>
    </row>
    <row r="36" spans="2:13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1">
        <v>1.1109</v>
      </c>
      <c r="L36" s="160"/>
    </row>
    <row r="37" spans="2:13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16.663499999999999</v>
      </c>
      <c r="J37" s="57"/>
      <c r="K37" s="160"/>
      <c r="L37" s="160"/>
    </row>
    <row r="38" spans="2:13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160"/>
      <c r="L38" s="160"/>
    </row>
    <row r="39" spans="2:13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</row>
    <row r="40" spans="2:13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102"/>
    </row>
    <row r="41" spans="2:13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</row>
    <row r="42" spans="2:13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7427.63</v>
      </c>
      <c r="K42" s="58"/>
    </row>
    <row r="43" spans="2:13" ht="15" customHeight="1" x14ac:dyDescent="0.2">
      <c r="B43" s="24" t="s">
        <v>112</v>
      </c>
      <c r="C43" s="25"/>
      <c r="D43" s="25"/>
      <c r="E43" s="25"/>
      <c r="F43" s="25"/>
      <c r="G43" s="25"/>
      <c r="H43" s="25"/>
      <c r="I43" s="28"/>
      <c r="J43" s="55">
        <v>742.76300000000003</v>
      </c>
      <c r="K43" s="43"/>
    </row>
    <row r="44" spans="2:13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773.66032499999983</v>
      </c>
      <c r="K44" s="43"/>
      <c r="M44" s="58"/>
    </row>
    <row r="45" spans="2:13" ht="15" customHeight="1" x14ac:dyDescent="0.2">
      <c r="B45" s="70" t="s">
        <v>100</v>
      </c>
      <c r="C45" s="97"/>
      <c r="D45" s="97"/>
      <c r="E45" s="97"/>
      <c r="F45" s="97"/>
      <c r="G45" s="97"/>
      <c r="H45" s="97"/>
      <c r="I45" s="199">
        <v>8944.0499999999993</v>
      </c>
      <c r="J45" s="200"/>
      <c r="K45" s="43"/>
      <c r="L45" s="32"/>
    </row>
    <row r="46" spans="2:13" s="96" customFormat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60.982159090909079</v>
      </c>
      <c r="J46" s="231"/>
      <c r="K46" s="98"/>
    </row>
    <row r="47" spans="2:13" s="96" customForma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81.309545454545443</v>
      </c>
      <c r="J47" s="231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9"/>
  <sheetViews>
    <sheetView showGridLines="0" zoomScaleNormal="100" workbookViewId="0">
      <selection sqref="A1:G1"/>
    </sheetView>
  </sheetViews>
  <sheetFormatPr defaultRowHeight="12.75" x14ac:dyDescent="0.2"/>
  <cols>
    <col min="1" max="6" width="9.140625" style="21"/>
    <col min="7" max="7" width="7.28515625" style="21" customWidth="1"/>
    <col min="8" max="8" width="9.140625" style="21" hidden="1" customWidth="1"/>
    <col min="9" max="9" width="13.140625" style="21" bestFit="1" customWidth="1"/>
    <col min="10" max="10" width="14.42578125" style="21" bestFit="1" customWidth="1"/>
    <col min="11" max="11" width="12.140625" style="21" bestFit="1" customWidth="1"/>
    <col min="12" max="12" width="9.5703125" style="21" bestFit="1" customWidth="1"/>
    <col min="13" max="14" width="12.140625" style="21" bestFit="1" customWidth="1"/>
    <col min="15" max="16384" width="9.140625" style="21"/>
  </cols>
  <sheetData>
    <row r="2" spans="2:15" ht="12.95" customHeight="1" x14ac:dyDescent="0.2">
      <c r="B2" s="186" t="s">
        <v>106</v>
      </c>
      <c r="C2" s="187"/>
      <c r="D2" s="187"/>
      <c r="E2" s="187"/>
      <c r="F2" s="187"/>
      <c r="G2" s="187"/>
      <c r="H2" s="187"/>
      <c r="I2" s="187"/>
      <c r="J2" s="188"/>
    </row>
    <row r="3" spans="2:15" ht="12.95" customHeight="1" x14ac:dyDescent="0.2">
      <c r="B3" s="189"/>
      <c r="C3" s="190"/>
      <c r="D3" s="190"/>
      <c r="E3" s="190"/>
      <c r="F3" s="190"/>
      <c r="G3" s="190"/>
      <c r="H3" s="190"/>
      <c r="I3" s="190"/>
      <c r="J3" s="191"/>
    </row>
    <row r="4" spans="2:15" ht="15" customHeight="1" thickBot="1" x14ac:dyDescent="0.25">
      <c r="B4" s="22" t="s">
        <v>0</v>
      </c>
      <c r="C4" s="23"/>
      <c r="D4" s="23"/>
      <c r="E4" s="23"/>
      <c r="F4" s="23"/>
      <c r="G4" s="23"/>
      <c r="H4" s="23"/>
      <c r="I4" s="247" t="s">
        <v>1</v>
      </c>
      <c r="J4" s="248"/>
    </row>
    <row r="5" spans="2:15" ht="15" customHeight="1" thickTop="1" x14ac:dyDescent="0.2">
      <c r="B5" s="24" t="s">
        <v>2</v>
      </c>
      <c r="C5" s="25"/>
      <c r="D5" s="25"/>
      <c r="E5" s="25"/>
      <c r="F5" s="25"/>
      <c r="G5" s="25"/>
      <c r="H5" s="25"/>
      <c r="I5" s="26"/>
      <c r="J5" s="27">
        <v>2137.2260000000001</v>
      </c>
      <c r="K5" s="28"/>
    </row>
    <row r="6" spans="2:15" ht="15" customHeight="1" x14ac:dyDescent="0.2">
      <c r="B6" s="29" t="s">
        <v>39</v>
      </c>
      <c r="C6" s="25"/>
      <c r="D6" s="25"/>
      <c r="E6" s="25"/>
      <c r="F6" s="25"/>
      <c r="G6" s="25"/>
      <c r="H6" s="25"/>
      <c r="I6" s="30">
        <v>1644.02</v>
      </c>
      <c r="J6" s="31"/>
      <c r="K6" s="32"/>
    </row>
    <row r="7" spans="2:15" ht="15" customHeight="1" x14ac:dyDescent="0.2">
      <c r="B7" s="29" t="s">
        <v>37</v>
      </c>
      <c r="C7" s="25"/>
      <c r="D7" s="25"/>
      <c r="E7" s="25"/>
      <c r="F7" s="25"/>
      <c r="G7" s="25"/>
      <c r="H7" s="25">
        <v>32</v>
      </c>
      <c r="I7" s="30">
        <v>0</v>
      </c>
      <c r="J7" s="31"/>
      <c r="K7" s="32"/>
      <c r="L7" s="33"/>
    </row>
    <row r="8" spans="2:15" ht="15" customHeight="1" x14ac:dyDescent="0.2">
      <c r="B8" s="29" t="s">
        <v>5</v>
      </c>
      <c r="C8" s="25"/>
      <c r="D8" s="25"/>
      <c r="E8" s="25"/>
      <c r="F8" s="25"/>
      <c r="G8" s="25"/>
      <c r="H8" s="25" t="s">
        <v>117</v>
      </c>
      <c r="I8" s="30">
        <v>493.20599999999996</v>
      </c>
      <c r="J8" s="31"/>
      <c r="K8" s="32"/>
      <c r="L8" s="33"/>
    </row>
    <row r="9" spans="2:15" ht="15" customHeight="1" x14ac:dyDescent="0.2">
      <c r="B9" s="34" t="s">
        <v>23</v>
      </c>
      <c r="C9" s="35"/>
      <c r="D9" s="35"/>
      <c r="E9" s="35"/>
      <c r="F9" s="194">
        <v>0.74913680000000016</v>
      </c>
      <c r="G9" s="195"/>
      <c r="H9" s="36"/>
      <c r="I9" s="37"/>
      <c r="J9" s="38"/>
    </row>
    <row r="10" spans="2:15" ht="15" customHeight="1" x14ac:dyDescent="0.2">
      <c r="B10" s="24" t="s">
        <v>6</v>
      </c>
      <c r="C10" s="25"/>
      <c r="D10" s="25"/>
      <c r="E10" s="25"/>
      <c r="F10" s="39">
        <v>0.36800000000000005</v>
      </c>
      <c r="G10" s="40"/>
      <c r="H10" s="25"/>
      <c r="I10" s="41"/>
      <c r="J10" s="42">
        <v>786.5</v>
      </c>
      <c r="K10" s="43"/>
    </row>
    <row r="11" spans="2:15" ht="15" customHeight="1" x14ac:dyDescent="0.2">
      <c r="B11" s="29" t="s">
        <v>7</v>
      </c>
      <c r="C11" s="25"/>
      <c r="D11" s="25"/>
      <c r="E11" s="25"/>
      <c r="F11" s="44">
        <v>1.4999999999999999E-2</v>
      </c>
      <c r="G11" s="25"/>
      <c r="H11" s="25"/>
      <c r="I11" s="41">
        <v>32.06</v>
      </c>
      <c r="J11" s="45"/>
    </row>
    <row r="12" spans="2:15" ht="15" customHeight="1" x14ac:dyDescent="0.2">
      <c r="B12" s="29" t="s">
        <v>8</v>
      </c>
      <c r="C12" s="25"/>
      <c r="D12" s="25"/>
      <c r="E12" s="25">
        <v>5</v>
      </c>
      <c r="F12" s="44">
        <v>0.2</v>
      </c>
      <c r="G12" s="25"/>
      <c r="H12" s="25"/>
      <c r="I12" s="41">
        <v>427.45</v>
      </c>
      <c r="J12" s="45"/>
      <c r="O12" s="46"/>
    </row>
    <row r="13" spans="2:15" ht="15" customHeight="1" x14ac:dyDescent="0.2">
      <c r="B13" s="29" t="s">
        <v>9</v>
      </c>
      <c r="C13" s="25"/>
      <c r="D13" s="25"/>
      <c r="E13" s="25"/>
      <c r="F13" s="44">
        <v>0.01</v>
      </c>
      <c r="G13" s="25"/>
      <c r="H13" s="25"/>
      <c r="I13" s="41">
        <v>21.37</v>
      </c>
      <c r="J13" s="45"/>
      <c r="N13" s="33"/>
      <c r="O13" s="46"/>
    </row>
    <row r="14" spans="2:15" ht="15" customHeight="1" x14ac:dyDescent="0.2">
      <c r="B14" s="29" t="s">
        <v>10</v>
      </c>
      <c r="C14" s="25"/>
      <c r="D14" s="25"/>
      <c r="E14" s="25"/>
      <c r="F14" s="44">
        <v>0.03</v>
      </c>
      <c r="G14" s="25"/>
      <c r="H14" s="25"/>
      <c r="I14" s="41">
        <v>64.12</v>
      </c>
      <c r="J14" s="45"/>
      <c r="N14" s="33"/>
    </row>
    <row r="15" spans="2:15" ht="15" customHeight="1" x14ac:dyDescent="0.2">
      <c r="B15" s="29" t="s">
        <v>11</v>
      </c>
      <c r="C15" s="25"/>
      <c r="D15" s="25"/>
      <c r="E15" s="25"/>
      <c r="F15" s="44">
        <v>0.08</v>
      </c>
      <c r="G15" s="25"/>
      <c r="H15" s="25"/>
      <c r="I15" s="41">
        <v>170.98</v>
      </c>
      <c r="J15" s="45"/>
      <c r="N15" s="33"/>
    </row>
    <row r="16" spans="2:15" ht="15" customHeight="1" x14ac:dyDescent="0.2">
      <c r="B16" s="29" t="s">
        <v>12</v>
      </c>
      <c r="C16" s="25"/>
      <c r="D16" s="25"/>
      <c r="E16" s="25"/>
      <c r="F16" s="44">
        <v>2E-3</v>
      </c>
      <c r="G16" s="25"/>
      <c r="H16" s="25"/>
      <c r="I16" s="41">
        <v>4.2699999999999996</v>
      </c>
      <c r="J16" s="45"/>
      <c r="N16" s="33"/>
    </row>
    <row r="17" spans="2:11" ht="15" customHeight="1" x14ac:dyDescent="0.2">
      <c r="B17" s="29" t="s">
        <v>13</v>
      </c>
      <c r="C17" s="25"/>
      <c r="D17" s="25"/>
      <c r="E17" s="25"/>
      <c r="F17" s="44">
        <v>6.0000000000000001E-3</v>
      </c>
      <c r="G17" s="25"/>
      <c r="H17" s="25"/>
      <c r="I17" s="41">
        <v>12.82</v>
      </c>
      <c r="J17" s="45"/>
    </row>
    <row r="18" spans="2:11" ht="15" customHeight="1" x14ac:dyDescent="0.2">
      <c r="B18" s="29" t="s">
        <v>14</v>
      </c>
      <c r="C18" s="25"/>
      <c r="D18" s="25"/>
      <c r="E18" s="25"/>
      <c r="F18" s="44">
        <v>2.5000000000000001E-2</v>
      </c>
      <c r="G18" s="25"/>
      <c r="H18" s="25"/>
      <c r="I18" s="41">
        <v>53.43</v>
      </c>
      <c r="J18" s="42"/>
    </row>
    <row r="19" spans="2:11" ht="15" customHeight="1" x14ac:dyDescent="0.2">
      <c r="B19" s="24" t="s">
        <v>15</v>
      </c>
      <c r="C19" s="25"/>
      <c r="D19" s="25"/>
      <c r="E19" s="25"/>
      <c r="F19" s="39">
        <v>0.22510000000000002</v>
      </c>
      <c r="G19" s="25"/>
      <c r="H19" s="25"/>
      <c r="I19" s="41"/>
      <c r="J19" s="42">
        <v>481.08999999999992</v>
      </c>
      <c r="K19" s="43"/>
    </row>
    <row r="20" spans="2:11" ht="15" customHeight="1" x14ac:dyDescent="0.2">
      <c r="B20" s="29" t="s">
        <v>16</v>
      </c>
      <c r="C20" s="25"/>
      <c r="D20" s="25"/>
      <c r="E20" s="25"/>
      <c r="F20" s="44">
        <v>5.4999999999999997E-3</v>
      </c>
      <c r="G20" s="25"/>
      <c r="H20" s="25"/>
      <c r="I20" s="41">
        <v>11.75</v>
      </c>
      <c r="J20" s="42"/>
    </row>
    <row r="21" spans="2:11" ht="15" customHeight="1" x14ac:dyDescent="0.2">
      <c r="B21" s="29" t="s">
        <v>17</v>
      </c>
      <c r="C21" s="25"/>
      <c r="D21" s="25"/>
      <c r="E21" s="25"/>
      <c r="F21" s="44">
        <v>0.1111</v>
      </c>
      <c r="G21" s="25"/>
      <c r="H21" s="25"/>
      <c r="I21" s="41">
        <v>237.45</v>
      </c>
      <c r="J21" s="42"/>
    </row>
    <row r="22" spans="2:11" ht="15" customHeight="1" x14ac:dyDescent="0.2">
      <c r="B22" s="29" t="s">
        <v>27</v>
      </c>
      <c r="C22" s="25"/>
      <c r="D22" s="25"/>
      <c r="E22" s="25"/>
      <c r="F22" s="44">
        <v>4.3E-3</v>
      </c>
      <c r="G22" s="25"/>
      <c r="H22" s="25"/>
      <c r="I22" s="41">
        <v>9.19</v>
      </c>
      <c r="J22" s="42"/>
    </row>
    <row r="23" spans="2:11" ht="15" customHeight="1" x14ac:dyDescent="0.2">
      <c r="B23" s="47" t="s">
        <v>28</v>
      </c>
      <c r="C23" s="25"/>
      <c r="D23" s="25"/>
      <c r="E23" s="25"/>
      <c r="F23" s="44">
        <v>1.1999999999999999E-3</v>
      </c>
      <c r="G23" s="25"/>
      <c r="H23" s="25"/>
      <c r="I23" s="41">
        <v>2.56</v>
      </c>
      <c r="J23" s="42"/>
    </row>
    <row r="24" spans="2:11" ht="15" customHeight="1" x14ac:dyDescent="0.2">
      <c r="B24" s="29" t="s">
        <v>29</v>
      </c>
      <c r="C24" s="25"/>
      <c r="D24" s="25"/>
      <c r="E24" s="25"/>
      <c r="F24" s="44">
        <v>7.7000000000000002E-3</v>
      </c>
      <c r="G24" s="25"/>
      <c r="H24" s="25"/>
      <c r="I24" s="41">
        <v>16.46</v>
      </c>
      <c r="J24" s="42"/>
    </row>
    <row r="25" spans="2:11" ht="15" customHeight="1" x14ac:dyDescent="0.2">
      <c r="B25" s="29" t="s">
        <v>30</v>
      </c>
      <c r="C25" s="25"/>
      <c r="D25" s="25"/>
      <c r="E25" s="25"/>
      <c r="F25" s="44">
        <v>1.2E-2</v>
      </c>
      <c r="G25" s="25"/>
      <c r="H25" s="25"/>
      <c r="I25" s="41">
        <v>25.65</v>
      </c>
      <c r="J25" s="42"/>
    </row>
    <row r="26" spans="2:11" ht="15" customHeight="1" x14ac:dyDescent="0.2">
      <c r="B26" s="29" t="s">
        <v>18</v>
      </c>
      <c r="C26" s="25"/>
      <c r="D26" s="25"/>
      <c r="E26" s="25"/>
      <c r="F26" s="44">
        <v>8.3299999999999999E-2</v>
      </c>
      <c r="G26" s="25"/>
      <c r="H26" s="25"/>
      <c r="I26" s="41">
        <v>178.03</v>
      </c>
      <c r="J26" s="42"/>
    </row>
    <row r="27" spans="2:11" ht="15" customHeight="1" x14ac:dyDescent="0.2">
      <c r="B27" s="24" t="s">
        <v>19</v>
      </c>
      <c r="C27" s="25"/>
      <c r="D27" s="25"/>
      <c r="E27" s="25"/>
      <c r="F27" s="39">
        <v>7.3200000000000001E-2</v>
      </c>
      <c r="G27" s="25"/>
      <c r="H27" s="25"/>
      <c r="I27" s="41"/>
      <c r="J27" s="42">
        <v>156.44999999999999</v>
      </c>
      <c r="K27" s="43"/>
    </row>
    <row r="28" spans="2:11" ht="15" customHeight="1" x14ac:dyDescent="0.2">
      <c r="B28" s="29" t="s">
        <v>31</v>
      </c>
      <c r="C28" s="25"/>
      <c r="D28" s="25"/>
      <c r="E28" s="25"/>
      <c r="F28" s="44">
        <v>2.12E-2</v>
      </c>
      <c r="G28" s="25"/>
      <c r="H28" s="25"/>
      <c r="I28" s="41">
        <v>45.31</v>
      </c>
      <c r="J28" s="42"/>
    </row>
    <row r="29" spans="2:11" ht="15" customHeight="1" x14ac:dyDescent="0.2">
      <c r="B29" s="29" t="s">
        <v>32</v>
      </c>
      <c r="C29" s="25"/>
      <c r="D29" s="25"/>
      <c r="E29" s="25"/>
      <c r="F29" s="44">
        <v>1.2E-2</v>
      </c>
      <c r="G29" s="25"/>
      <c r="H29" s="25"/>
      <c r="I29" s="41">
        <v>25.65</v>
      </c>
      <c r="J29" s="42"/>
    </row>
    <row r="30" spans="2:11" ht="15" customHeight="1" x14ac:dyDescent="0.2">
      <c r="B30" s="48" t="s">
        <v>33</v>
      </c>
      <c r="C30" s="25"/>
      <c r="D30" s="25"/>
      <c r="E30" s="25"/>
      <c r="F30" s="44">
        <v>0.04</v>
      </c>
      <c r="G30" s="25"/>
      <c r="H30" s="25"/>
      <c r="I30" s="41">
        <v>85.49</v>
      </c>
      <c r="J30" s="42"/>
    </row>
    <row r="31" spans="2:11" ht="15" customHeight="1" x14ac:dyDescent="0.2">
      <c r="B31" s="24" t="s">
        <v>35</v>
      </c>
      <c r="C31" s="25"/>
      <c r="D31" s="25"/>
      <c r="E31" s="25"/>
      <c r="F31" s="44"/>
      <c r="G31" s="25"/>
      <c r="H31" s="25"/>
      <c r="I31" s="41"/>
      <c r="J31" s="42"/>
    </row>
    <row r="32" spans="2:11" ht="15" customHeight="1" x14ac:dyDescent="0.2">
      <c r="B32" s="48" t="s">
        <v>36</v>
      </c>
      <c r="C32" s="49"/>
      <c r="D32" s="49"/>
      <c r="E32" s="49"/>
      <c r="F32" s="39">
        <v>8.2836800000000016E-2</v>
      </c>
      <c r="G32" s="25"/>
      <c r="H32" s="25"/>
      <c r="I32" s="41">
        <v>177.04</v>
      </c>
      <c r="J32" s="42">
        <v>177.04</v>
      </c>
      <c r="K32" s="43"/>
    </row>
    <row r="33" spans="2:13" ht="15" customHeight="1" x14ac:dyDescent="0.2">
      <c r="B33" s="50" t="s">
        <v>34</v>
      </c>
      <c r="C33" s="51"/>
      <c r="D33" s="51"/>
      <c r="E33" s="51"/>
      <c r="F33" s="52"/>
      <c r="G33" s="51"/>
      <c r="H33" s="51"/>
      <c r="I33" s="53"/>
      <c r="J33" s="54">
        <v>3738.306</v>
      </c>
      <c r="K33" s="32"/>
    </row>
    <row r="34" spans="2:13" ht="15" customHeight="1" x14ac:dyDescent="0.2">
      <c r="B34" s="24" t="s">
        <v>25</v>
      </c>
      <c r="C34" s="25"/>
      <c r="D34" s="25"/>
      <c r="E34" s="25"/>
      <c r="F34" s="25"/>
      <c r="G34" s="25"/>
      <c r="H34" s="25"/>
      <c r="I34" s="28"/>
      <c r="J34" s="55">
        <v>1698.33</v>
      </c>
      <c r="K34" s="78" t="s">
        <v>177</v>
      </c>
      <c r="L34" s="160"/>
    </row>
    <row r="35" spans="2:13" ht="15" customHeight="1" x14ac:dyDescent="0.2">
      <c r="B35" s="29" t="s">
        <v>178</v>
      </c>
      <c r="C35" s="25"/>
      <c r="D35" s="25"/>
      <c r="E35" s="25"/>
      <c r="F35" s="25"/>
      <c r="G35" s="25"/>
      <c r="H35" s="25"/>
      <c r="I35" s="119">
        <v>64.158800000000014</v>
      </c>
      <c r="J35" s="31"/>
      <c r="K35" s="161">
        <v>1.1109</v>
      </c>
      <c r="L35" s="160"/>
    </row>
    <row r="36" spans="2:13" ht="15" customHeight="1" x14ac:dyDescent="0.2">
      <c r="B36" s="29" t="s">
        <v>26</v>
      </c>
      <c r="C36" s="25"/>
      <c r="D36" s="25"/>
      <c r="E36" s="25"/>
      <c r="F36" s="25"/>
      <c r="G36" s="25"/>
      <c r="H36" s="25"/>
      <c r="I36" s="30">
        <v>850</v>
      </c>
      <c r="J36" s="31"/>
      <c r="K36" s="160"/>
      <c r="L36" s="160"/>
    </row>
    <row r="37" spans="2:13" ht="15" customHeight="1" x14ac:dyDescent="0.2">
      <c r="B37" s="29" t="s">
        <v>20</v>
      </c>
      <c r="C37" s="25"/>
      <c r="D37" s="25"/>
      <c r="E37" s="25"/>
      <c r="F37" s="25"/>
      <c r="G37" s="25"/>
      <c r="H37" s="25"/>
      <c r="I37" s="30">
        <v>138.86250000000001</v>
      </c>
      <c r="J37" s="57"/>
      <c r="K37" s="162"/>
      <c r="L37" s="160"/>
    </row>
    <row r="38" spans="2:13" ht="15" customHeight="1" x14ac:dyDescent="0.2">
      <c r="B38" s="29" t="s">
        <v>21</v>
      </c>
      <c r="C38" s="25"/>
      <c r="D38" s="25"/>
      <c r="E38" s="25"/>
      <c r="F38" s="25"/>
      <c r="G38" s="25"/>
      <c r="H38" s="25"/>
      <c r="I38" s="30">
        <v>34.860042</v>
      </c>
      <c r="J38" s="31"/>
      <c r="K38" s="162"/>
      <c r="L38" s="160"/>
    </row>
    <row r="39" spans="2:13" ht="15" customHeight="1" x14ac:dyDescent="0.2">
      <c r="B39" s="29" t="s">
        <v>22</v>
      </c>
      <c r="C39" s="25"/>
      <c r="D39" s="25"/>
      <c r="E39" s="25"/>
      <c r="F39" s="25"/>
      <c r="G39" s="25"/>
      <c r="H39" s="25"/>
      <c r="I39" s="30">
        <v>16.663499999999999</v>
      </c>
      <c r="J39" s="31"/>
      <c r="K39" s="32"/>
    </row>
    <row r="40" spans="2:13" ht="15" customHeight="1" x14ac:dyDescent="0.2">
      <c r="B40" s="29" t="s">
        <v>42</v>
      </c>
      <c r="C40" s="25"/>
      <c r="D40" s="25"/>
      <c r="E40" s="25"/>
      <c r="F40" s="25"/>
      <c r="G40" s="25"/>
      <c r="H40" s="25"/>
      <c r="I40" s="30">
        <v>200.317488</v>
      </c>
      <c r="J40" s="31"/>
      <c r="K40" s="32"/>
    </row>
    <row r="41" spans="2:13" ht="15" customHeight="1" x14ac:dyDescent="0.2">
      <c r="B41" s="29" t="s">
        <v>43</v>
      </c>
      <c r="C41" s="25"/>
      <c r="D41" s="25"/>
      <c r="E41" s="25"/>
      <c r="F41" s="25"/>
      <c r="G41" s="25"/>
      <c r="H41" s="25"/>
      <c r="I41" s="30">
        <v>393.46967100000001</v>
      </c>
      <c r="J41" s="31"/>
      <c r="K41" s="32"/>
    </row>
    <row r="42" spans="2:13" ht="15" customHeight="1" x14ac:dyDescent="0.2">
      <c r="B42" s="24" t="s">
        <v>24</v>
      </c>
      <c r="C42" s="25"/>
      <c r="D42" s="25"/>
      <c r="E42" s="25"/>
      <c r="F42" s="25"/>
      <c r="G42" s="25"/>
      <c r="H42" s="25"/>
      <c r="I42" s="28"/>
      <c r="J42" s="55">
        <v>5436.64</v>
      </c>
      <c r="K42" s="58"/>
    </row>
    <row r="43" spans="2:13" ht="15" customHeight="1" x14ac:dyDescent="0.2">
      <c r="B43" s="24" t="s">
        <v>113</v>
      </c>
      <c r="C43" s="25"/>
      <c r="D43" s="25"/>
      <c r="E43" s="25"/>
      <c r="F43" s="25"/>
      <c r="G43" s="25"/>
      <c r="H43" s="25"/>
      <c r="I43" s="28"/>
      <c r="J43" s="55">
        <v>543.6640000000001</v>
      </c>
      <c r="K43" s="43"/>
    </row>
    <row r="44" spans="2:13" ht="15" customHeight="1" x14ac:dyDescent="0.2">
      <c r="B44" s="24" t="s">
        <v>99</v>
      </c>
      <c r="C44" s="25"/>
      <c r="D44" s="25"/>
      <c r="E44" s="25"/>
      <c r="F44" s="25"/>
      <c r="G44" s="25"/>
      <c r="H44" s="25"/>
      <c r="I44" s="59"/>
      <c r="J44" s="60">
        <v>566.27916999999991</v>
      </c>
      <c r="K44" s="43"/>
      <c r="M44" s="58"/>
    </row>
    <row r="45" spans="2:13" ht="15" customHeight="1" thickBot="1" x14ac:dyDescent="0.25">
      <c r="B45" s="66" t="s">
        <v>100</v>
      </c>
      <c r="C45" s="67"/>
      <c r="D45" s="67"/>
      <c r="E45" s="67"/>
      <c r="F45" s="67"/>
      <c r="G45" s="67"/>
      <c r="H45" s="67"/>
      <c r="I45" s="238">
        <v>6546.58</v>
      </c>
      <c r="J45" s="239"/>
      <c r="K45" s="43"/>
      <c r="L45" s="32"/>
    </row>
    <row r="46" spans="2:13" s="63" customFormat="1" ht="12.95" customHeight="1" thickTop="1" x14ac:dyDescent="0.2">
      <c r="B46" s="230" t="s">
        <v>101</v>
      </c>
      <c r="C46" s="230"/>
      <c r="D46" s="230"/>
      <c r="E46" s="230"/>
      <c r="F46" s="230"/>
      <c r="G46" s="230"/>
      <c r="H46" s="95"/>
      <c r="I46" s="231">
        <v>44.635772727272723</v>
      </c>
      <c r="J46" s="231"/>
      <c r="K46" s="68"/>
    </row>
    <row r="47" spans="2:13" s="63" customFormat="1" ht="12.95" customHeight="1" x14ac:dyDescent="0.2">
      <c r="B47" s="230" t="s">
        <v>102</v>
      </c>
      <c r="C47" s="230"/>
      <c r="D47" s="230"/>
      <c r="E47" s="230"/>
      <c r="F47" s="230"/>
      <c r="G47" s="230"/>
      <c r="H47" s="95"/>
      <c r="I47" s="231">
        <v>59.514363636363633</v>
      </c>
      <c r="J47" s="231"/>
      <c r="K47" s="68"/>
    </row>
    <row r="48" spans="2:13" s="63" customFormat="1" ht="12.95" customHeight="1" x14ac:dyDescent="0.2">
      <c r="B48" s="62"/>
      <c r="I48" s="64"/>
      <c r="J48" s="64"/>
      <c r="K48" s="68"/>
    </row>
    <row r="49" spans="2:19" s="65" customFormat="1" ht="12.95" customHeight="1" x14ac:dyDescent="0.2">
      <c r="B49" s="62"/>
      <c r="C49" s="63"/>
      <c r="D49" s="63"/>
      <c r="E49" s="63"/>
      <c r="F49" s="63"/>
      <c r="G49" s="63"/>
      <c r="H49" s="63"/>
      <c r="I49" s="64"/>
      <c r="J49" s="64"/>
      <c r="K49" s="63"/>
      <c r="L49" s="63"/>
      <c r="M49" s="63"/>
      <c r="N49" s="63"/>
      <c r="O49" s="63"/>
      <c r="P49" s="63"/>
      <c r="Q49" s="63"/>
      <c r="R49" s="63"/>
      <c r="S49" s="63"/>
    </row>
  </sheetData>
  <mergeCells count="8">
    <mergeCell ref="B47:G47"/>
    <mergeCell ref="I47:J47"/>
    <mergeCell ref="B2:J3"/>
    <mergeCell ref="I4:J4"/>
    <mergeCell ref="F9:G9"/>
    <mergeCell ref="I45:J45"/>
    <mergeCell ref="B46:G46"/>
    <mergeCell ref="I46:J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19</vt:i4>
      </vt:variant>
    </vt:vector>
  </HeadingPairs>
  <TitlesOfParts>
    <vt:vector size="38" baseType="lpstr">
      <vt:lpstr>Assistente I</vt:lpstr>
      <vt:lpstr>Analista PL 2</vt:lpstr>
      <vt:lpstr>Motorista</vt:lpstr>
      <vt:lpstr>Motorista 12X36 Diurno</vt:lpstr>
      <vt:lpstr>Motorista 12X36 Noturno</vt:lpstr>
      <vt:lpstr>Motoboy</vt:lpstr>
      <vt:lpstr>moto (2)</vt:lpstr>
      <vt:lpstr>Reprografia</vt:lpstr>
      <vt:lpstr>Recepcionista</vt:lpstr>
      <vt:lpstr>Copeira</vt:lpstr>
      <vt:lpstr>Aux Serv Gerais</vt:lpstr>
      <vt:lpstr>SUP TERMINAIS ADM</vt:lpstr>
      <vt:lpstr>SUP TERMINAIS 24X72</vt:lpstr>
      <vt:lpstr>AUX OPER ADM</vt:lpstr>
      <vt:lpstr>AUX OPER 12X36 DIURNO</vt:lpstr>
      <vt:lpstr>AUX OPER 24X72</vt:lpstr>
      <vt:lpstr>Analista PL</vt:lpstr>
      <vt:lpstr>Analista SR</vt:lpstr>
      <vt:lpstr>Resumo</vt:lpstr>
      <vt:lpstr>'Analista PL'!Area_de_impressao</vt:lpstr>
      <vt:lpstr>'Analista PL 2'!Area_de_impressao</vt:lpstr>
      <vt:lpstr>'Analista SR'!Area_de_impressao</vt:lpstr>
      <vt:lpstr>'Assistente I'!Area_de_impressao</vt:lpstr>
      <vt:lpstr>'AUX OPER 12X36 DIURNO'!Area_de_impressao</vt:lpstr>
      <vt:lpstr>'AUX OPER 24X72'!Area_de_impressao</vt:lpstr>
      <vt:lpstr>'AUX OPER ADM'!Area_de_impressao</vt:lpstr>
      <vt:lpstr>'Aux Serv Gerais'!Area_de_impressao</vt:lpstr>
      <vt:lpstr>Copeira!Area_de_impressao</vt:lpstr>
      <vt:lpstr>'moto (2)'!Area_de_impressao</vt:lpstr>
      <vt:lpstr>Motoboy!Area_de_impressao</vt:lpstr>
      <vt:lpstr>Motorista!Area_de_impressao</vt:lpstr>
      <vt:lpstr>'Motorista 12X36 Diurno'!Area_de_impressao</vt:lpstr>
      <vt:lpstr>'Motorista 12X36 Noturno'!Area_de_impressao</vt:lpstr>
      <vt:lpstr>Recepcionista!Area_de_impressao</vt:lpstr>
      <vt:lpstr>Reprografia!Area_de_impressao</vt:lpstr>
      <vt:lpstr>Resumo!Area_de_impressao</vt:lpstr>
      <vt:lpstr>'SUP TERMINAIS 24X72'!Area_de_impressao</vt:lpstr>
      <vt:lpstr>'SUP TERMINAIS ADM'!Area_de_impressao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Viana Mendes Sobrinho</dc:creator>
  <cp:lastModifiedBy>Maykon Froz Marques</cp:lastModifiedBy>
  <cp:lastPrinted>2020-11-09T12:16:04Z</cp:lastPrinted>
  <dcterms:created xsi:type="dcterms:W3CDTF">2009-09-03T14:37:14Z</dcterms:created>
  <dcterms:modified xsi:type="dcterms:W3CDTF">2021-01-08T16:20:18Z</dcterms:modified>
</cp:coreProperties>
</file>